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firstSheet="4" activeTab="5"/>
  </bookViews>
  <sheets>
    <sheet name="保山市公路规划项目(原来)" sheetId="2" state="hidden" r:id="rId1"/>
    <sheet name="腾冲市公路规划项目" sheetId="3" state="hidden" r:id="rId2"/>
    <sheet name="保山市公路规划项目(原稿)" sheetId="4" state="hidden" r:id="rId3"/>
    <sheet name="既有公路里程整理" sheetId="5" state="hidden" r:id="rId4"/>
    <sheet name="Sheet1" sheetId="6" r:id="rId5"/>
    <sheet name="砚山县“十四五”项目表 改" sheetId="7" r:id="rId6"/>
  </sheets>
  <definedNames>
    <definedName name="_xlnm.Print_Area" localSheetId="5">'砚山县“十四五”项目表 改'!$A$1:$I$81</definedName>
    <definedName name="_xlnm.Print_Titles" localSheetId="5">'砚山县“十四五”项目表 改'!$1:$2</definedName>
  </definedNames>
  <calcPr calcId="144525" concurrentCalc="0"/>
</workbook>
</file>

<file path=xl/sharedStrings.xml><?xml version="1.0" encoding="utf-8"?>
<sst xmlns="http://schemas.openxmlformats.org/spreadsheetml/2006/main" count="1025" uniqueCount="416">
  <si>
    <t>保山市公路规划项目</t>
  </si>
  <si>
    <t>序号</t>
  </si>
  <si>
    <t>名称</t>
  </si>
  <si>
    <t>等级</t>
  </si>
  <si>
    <t>属地</t>
  </si>
  <si>
    <t>设计速度
(km/h)</t>
  </si>
  <si>
    <t>路基(m)</t>
  </si>
  <si>
    <t>凤庆县</t>
  </si>
  <si>
    <t>永德县</t>
  </si>
  <si>
    <t>隆阳区</t>
  </si>
  <si>
    <t>施甸县</t>
  </si>
  <si>
    <t>腾冲市</t>
  </si>
  <si>
    <t>龙陵县</t>
  </si>
  <si>
    <t>昌宁县</t>
  </si>
  <si>
    <t>长度(km)</t>
  </si>
  <si>
    <t>控制点</t>
  </si>
  <si>
    <t>每公里匡算(亿元)</t>
  </si>
  <si>
    <t>匡算投资
(亿元)</t>
  </si>
  <si>
    <t>备注</t>
  </si>
  <si>
    <t>一</t>
  </si>
  <si>
    <t>高速公路</t>
  </si>
  <si>
    <t>弥渡至链子桥(大瑞复线)高速</t>
  </si>
  <si>
    <t>高速</t>
  </si>
  <si>
    <t>昌宁、链子桥</t>
  </si>
  <si>
    <t>第四横</t>
  </si>
  <si>
    <t>云龙至永平至昌宁高速</t>
  </si>
  <si>
    <t>永平、昌宁</t>
  </si>
  <si>
    <t>保山至泸水高速</t>
  </si>
  <si>
    <t>保山市</t>
  </si>
  <si>
    <t>保山市、泸水</t>
  </si>
  <si>
    <t>G5613</t>
  </si>
  <si>
    <t>沿边泸水至腾冲高速</t>
  </si>
  <si>
    <t xml:space="preserve">泸水、腾冲市、曲石、界头 </t>
  </si>
  <si>
    <t>S30象达至链子桥高速(含勐糯支线)</t>
  </si>
  <si>
    <t>龙陵县、施甸县</t>
  </si>
  <si>
    <t>象达、平达、勐糯、旧城、链子桥</t>
  </si>
  <si>
    <t>S30</t>
  </si>
  <si>
    <t>昌宁至施甸高速</t>
  </si>
  <si>
    <t>昌宁县、施甸县</t>
  </si>
  <si>
    <t>大田坝、柯街、卡斯、木老元、施甸</t>
  </si>
  <si>
    <t>接G5615天保至猴桥高速</t>
  </si>
  <si>
    <t>二</t>
  </si>
  <si>
    <t>一级公路</t>
  </si>
  <si>
    <t>机场一级公路</t>
  </si>
  <si>
    <t>一级</t>
  </si>
  <si>
    <t>驼峰机场、腾冲市区</t>
  </si>
  <si>
    <t>腾冲市区至固东至滇滩一级公路</t>
  </si>
  <si>
    <t>腾冲市、固东、滇滩</t>
  </si>
  <si>
    <t>腾冲市区至团田一级公路</t>
  </si>
  <si>
    <t>腾冲市、团田</t>
  </si>
  <si>
    <t>腾冲市区至界头(桥头)一级公路</t>
  </si>
  <si>
    <t>腾冲市、界头、桥头</t>
  </si>
  <si>
    <t>荷花至清水一级公路</t>
  </si>
  <si>
    <t>荷花、清水</t>
  </si>
  <si>
    <t>曲石至马站一级公路</t>
  </si>
  <si>
    <t>曲石、马站</t>
  </si>
  <si>
    <t>龙陵黄草坝至象达一级公路</t>
  </si>
  <si>
    <t>黄草坝、象达</t>
  </si>
  <si>
    <t>G555水厂至施甸县城公路</t>
  </si>
  <si>
    <t>水厂、施甸</t>
  </si>
  <si>
    <t>G555过境段改造</t>
  </si>
  <si>
    <t>姚关至酒房至勐糯公路</t>
  </si>
  <si>
    <t>一级、二级</t>
  </si>
  <si>
    <t>25.5、12</t>
  </si>
  <si>
    <t>姚关、酒房、勐糯</t>
  </si>
  <si>
    <t>1.5、0.28</t>
  </si>
  <si>
    <t>其中一级20km二级27.6km</t>
  </si>
  <si>
    <t>昌宁县城一级公路</t>
  </si>
  <si>
    <t>板桥至铁路物流园区至水寨至杉阳公路</t>
  </si>
  <si>
    <t>板桥、铁路物流园区、水寨、杉阳</t>
  </si>
  <si>
    <t>其中一级28.8km二级2.4km</t>
  </si>
  <si>
    <t>老营至板桥至保山至汉庄至辛街公路(含保山机场公路)</t>
  </si>
  <si>
    <t>老营、板桥、汉庄、辛街</t>
  </si>
  <si>
    <t>环保改造、G320提级改造、保山过境段，其中一级34.2km二级24km</t>
  </si>
  <si>
    <t>三</t>
  </si>
  <si>
    <t>二、三、四级公路</t>
  </si>
  <si>
    <t>固东至自治二级公路</t>
  </si>
  <si>
    <t>二级</t>
  </si>
  <si>
    <t>固东、自治</t>
  </si>
  <si>
    <t>界头至猴桥至支那(州界)二级公路</t>
  </si>
  <si>
    <t>60、40</t>
  </si>
  <si>
    <t>界头、猴桥</t>
  </si>
  <si>
    <t>米果至新华至小厂二级公路</t>
  </si>
  <si>
    <t>米果、新华、小厂</t>
  </si>
  <si>
    <t>五合至芒棒二级公路</t>
  </si>
  <si>
    <t>五合、芒棒</t>
  </si>
  <si>
    <t>G219泸水至界头二级公路</t>
  </si>
  <si>
    <t>10、8.5</t>
  </si>
  <si>
    <t>泸水、界头</t>
  </si>
  <si>
    <t>龙川江至团田至界头沿江美丽公路(含龙江支线)</t>
  </si>
  <si>
    <t>腾冲市、龙陵县</t>
  </si>
  <si>
    <t>龙川江、团田、龙江、五合、龙腾桥、芒棒、曲石、界头</t>
  </si>
  <si>
    <t>美丽公路</t>
  </si>
  <si>
    <t>团田至蒲川至新华二级公路</t>
  </si>
  <si>
    <t>团田、蒲川、新华</t>
  </si>
  <si>
    <t>五合至蒲川二级公路</t>
  </si>
  <si>
    <t>五合、蒲川</t>
  </si>
  <si>
    <t>象达至平达至勐糯公路</t>
  </si>
  <si>
    <t>勐糯半斤坝、平达、勐糯</t>
  </si>
  <si>
    <t>象达至龙新至天宁至三江口公路</t>
  </si>
  <si>
    <t>三级</t>
  </si>
  <si>
    <t>象达、龙新、天宁、三江口</t>
  </si>
  <si>
    <t>X03S龙陵半斤坝至隔界洼公路</t>
  </si>
  <si>
    <t>勐糯半斤坝、怒江、木城、隔界洼</t>
  </si>
  <si>
    <t>水厂至太平至等子至惠通桥至腊勐至镇安公路</t>
  </si>
  <si>
    <t>二、三级</t>
  </si>
  <si>
    <t>水厂、太平、等子、惠通桥、腊勐、镇安</t>
  </si>
  <si>
    <t>抗战纪念公路</t>
  </si>
  <si>
    <t>芒市至象达至三江口公路</t>
  </si>
  <si>
    <t>芒市、象达、三江口</t>
  </si>
  <si>
    <t>边防公路</t>
  </si>
  <si>
    <t>腊勐至碧寨至酒房至旧城公路(含万兴支线)</t>
  </si>
  <si>
    <t>12、10</t>
  </si>
  <si>
    <t>腊勐、碧寨、万兴、酒房、旧城</t>
  </si>
  <si>
    <t>万兴支线长12km</t>
  </si>
  <si>
    <t>隆阳区潞江至腊勐至碧寨至天宁至勐糯美丽公路</t>
  </si>
  <si>
    <t>龙陵县、隆阳区</t>
  </si>
  <si>
    <t>潞江、腊勐、碧寨、天宁、勐糯</t>
  </si>
  <si>
    <t>S235、旅游</t>
  </si>
  <si>
    <t>龙新至碧寨公路</t>
  </si>
  <si>
    <t>龙新、碧寨</t>
  </si>
  <si>
    <t>龙陵镇安至龙江公路</t>
  </si>
  <si>
    <t>镇安、龙江</t>
  </si>
  <si>
    <t>象达至火车站公路</t>
  </si>
  <si>
    <t>象达、龙陵火车站</t>
  </si>
  <si>
    <t>龙陵段家坝至木城公路</t>
  </si>
  <si>
    <t>三、四级</t>
  </si>
  <si>
    <t>G219、段家坝、木城</t>
  </si>
  <si>
    <t>象达至的德宏州中山(隔界洼)公路</t>
  </si>
  <si>
    <t>象达、隔界洼</t>
  </si>
  <si>
    <t>高速出口收费站至镇安公路</t>
  </si>
  <si>
    <t>高速收费站、镇安</t>
  </si>
  <si>
    <t>姚关至摆榔至湾甸公路</t>
  </si>
  <si>
    <t>施甸县、昌宁县</t>
  </si>
  <si>
    <t>姚关、摆榔、湾甸</t>
  </si>
  <si>
    <t>惠通桥至何元至施甸至木老元至卡斯公路</t>
  </si>
  <si>
    <t>隆阳区、施甸县、昌宁县</t>
  </si>
  <si>
    <t>惠通桥、何元、施甸、木老元、卡斯</t>
  </si>
  <si>
    <t>太平至水厂公路</t>
  </si>
  <si>
    <t>太平、水厂</t>
  </si>
  <si>
    <t>由旺至保场至老麦至羊邑公路</t>
  </si>
  <si>
    <t>施甸县、隆阳区</t>
  </si>
  <si>
    <t>由旺、保场、老麦、隆阳区羊邑</t>
  </si>
  <si>
    <t>老麦至木老元至摆榔公路</t>
  </si>
  <si>
    <t>老麦、木老元、摆榔</t>
  </si>
  <si>
    <t>老营至水寨至瓦渡至丙麻至西邑至卡斯至鸡飞至翁堵至勐统至更戛至湾甸公路</t>
  </si>
  <si>
    <t>卡斯、鸡飞、翁堵、勐统、更戛、湾甸</t>
  </si>
  <si>
    <t>东山公路</t>
  </si>
  <si>
    <t>诗礼至耇街至珠街至鼠街公路</t>
  </si>
  <si>
    <t>诗礼、耇街、珠街、鼠街</t>
  </si>
  <si>
    <t>勐统至营盘公路</t>
  </si>
  <si>
    <t>勐统、营盘</t>
  </si>
  <si>
    <t>昌宁至柯街至大田坝至大理界(码头)公路</t>
  </si>
  <si>
    <t>12、8.5</t>
  </si>
  <si>
    <t>昌宁县、柯街、大田坝、大理界(码头)</t>
  </si>
  <si>
    <t>大理界至瓦马至瓦房至杨柳至汉庄至丙麻至大田坝至昌宁县</t>
  </si>
  <si>
    <t>隆阳区、昌宁县</t>
  </si>
  <si>
    <t>瓦马、瓦房、杨柳、汉庄、丙麻、大田坝、昌宁县</t>
  </si>
  <si>
    <t>杨柳至蒲缥至太平公路</t>
  </si>
  <si>
    <t>隆阳区、施甸县</t>
  </si>
  <si>
    <t>杨柳、蒲缥、太平</t>
  </si>
  <si>
    <t>其中二级22.8km三级6.6km</t>
  </si>
  <si>
    <t>潞江至芒棒至腾冲公路</t>
  </si>
  <si>
    <t>四级</t>
  </si>
  <si>
    <t>隆阳区、腾冲市</t>
  </si>
  <si>
    <t>30、40</t>
  </si>
  <si>
    <t>7.5、8.5</t>
  </si>
  <si>
    <t>潞江、芒棒、腾冲市</t>
  </si>
  <si>
    <t>旅游公路</t>
  </si>
  <si>
    <t>潞江芒海桥至惠通桥美丽公路</t>
  </si>
  <si>
    <t>潞江芒海桥、惠通桥</t>
  </si>
  <si>
    <t>S235美丽公路</t>
  </si>
  <si>
    <t>汉庄水泥厂至瓦渡公路</t>
  </si>
  <si>
    <t>汉庄、瓦渡</t>
  </si>
  <si>
    <t>金鸡至宝鼎寺至东山公路</t>
  </si>
  <si>
    <t>金鸡、宝鼎寺、东山公路</t>
  </si>
  <si>
    <t>河图至金鸡至瓦渡公路</t>
  </si>
  <si>
    <t>河图、金鸡、瓦渡</t>
  </si>
  <si>
    <t>白花林旅游公路三级</t>
  </si>
  <si>
    <t>白花林</t>
  </si>
  <si>
    <t>芒宽至瓦房公路</t>
  </si>
  <si>
    <t>芒宽、瓦房</t>
  </si>
  <si>
    <t>合计</t>
  </si>
  <si>
    <t>腾冲市公路规划项目</t>
  </si>
  <si>
    <t>长度（km）</t>
  </si>
  <si>
    <t>每公里匡算（亿元）</t>
  </si>
  <si>
    <t>匡算投资
（亿元）</t>
  </si>
  <si>
    <t>项目进展情况</t>
  </si>
  <si>
    <t xml:space="preserve">泸水、腾冲 </t>
  </si>
  <si>
    <t>工可方案研究</t>
  </si>
  <si>
    <t>施设完成，准备开工建设</t>
  </si>
  <si>
    <t>初步设计</t>
  </si>
  <si>
    <t>工可编制</t>
  </si>
  <si>
    <t>二级公路</t>
  </si>
  <si>
    <t>施工图设计完成</t>
  </si>
  <si>
    <t>团田至界头沿江美丽公路</t>
  </si>
  <si>
    <t>合  计</t>
  </si>
  <si>
    <t>保山市公路规划项目(2018年-2035年)</t>
  </si>
  <si>
    <t>第十八联</t>
  </si>
  <si>
    <t>新增，第十八联的延长线</t>
  </si>
  <si>
    <t>一边(沿边高速公路)</t>
  </si>
  <si>
    <t>昌宁至施甸至龙陵高速</t>
  </si>
  <si>
    <t>昌宁、施甸、龙陵</t>
  </si>
  <si>
    <t>新增</t>
  </si>
  <si>
    <r>
      <rPr>
        <sz val="10"/>
        <color rgb="FFFF0000"/>
        <rFont val="宋体"/>
        <charset val="134"/>
      </rPr>
      <t>S236</t>
    </r>
    <r>
      <rPr>
        <sz val="10"/>
        <rFont val="宋体"/>
        <charset val="134"/>
      </rPr>
      <t>腾冲市区至固东至滇滩一级公路</t>
    </r>
  </si>
  <si>
    <r>
      <rPr>
        <sz val="10"/>
        <color rgb="FFFF0000"/>
        <rFont val="宋体"/>
        <charset val="134"/>
      </rPr>
      <t>G219</t>
    </r>
    <r>
      <rPr>
        <sz val="10"/>
        <rFont val="宋体"/>
        <charset val="134"/>
      </rPr>
      <t>龙陵黄草坝至象达一级公路</t>
    </r>
  </si>
  <si>
    <r>
      <rPr>
        <sz val="10"/>
        <color rgb="FFFF0000"/>
        <rFont val="宋体"/>
        <charset val="134"/>
      </rPr>
      <t>G320</t>
    </r>
    <r>
      <rPr>
        <sz val="10"/>
        <rFont val="宋体"/>
        <charset val="134"/>
      </rPr>
      <t>昌宁县城一级公路</t>
    </r>
  </si>
  <si>
    <r>
      <rPr>
        <sz val="10"/>
        <color rgb="FFFF0000"/>
        <rFont val="宋体"/>
        <charset val="134"/>
      </rPr>
      <t>G320</t>
    </r>
    <r>
      <rPr>
        <sz val="10"/>
        <rFont val="宋体"/>
        <charset val="134"/>
      </rPr>
      <t>老营至板桥至保山至汉庄至辛街公路(含保山机场公路)</t>
    </r>
  </si>
  <si>
    <t>老营、板桥、保山、汉庄、辛街</t>
  </si>
  <si>
    <r>
      <rPr>
        <sz val="10"/>
        <color rgb="FFFF0000"/>
        <rFont val="宋体"/>
        <charset val="134"/>
      </rPr>
      <t>(原S237)</t>
    </r>
    <r>
      <rPr>
        <sz val="10"/>
        <rFont val="宋体"/>
        <charset val="134"/>
      </rPr>
      <t>固东至自治二级公路</t>
    </r>
  </si>
  <si>
    <r>
      <rPr>
        <sz val="10"/>
        <color rgb="FFFF0000"/>
        <rFont val="宋体"/>
        <charset val="134"/>
      </rPr>
      <t>G219</t>
    </r>
    <r>
      <rPr>
        <sz val="10"/>
        <rFont val="宋体"/>
        <charset val="134"/>
      </rPr>
      <t>象达至平达至勐糯公路</t>
    </r>
  </si>
  <si>
    <r>
      <rPr>
        <sz val="10"/>
        <color rgb="FFFF0000"/>
        <rFont val="宋体"/>
        <charset val="134"/>
      </rPr>
      <t>S235</t>
    </r>
    <r>
      <rPr>
        <sz val="10"/>
        <rFont val="宋体"/>
        <charset val="134"/>
      </rPr>
      <t>隆阳区潞江至腊勐至碧寨至天宁至勐糯美丽公路</t>
    </r>
  </si>
  <si>
    <t>象达至龙陵火车站公路</t>
  </si>
  <si>
    <t>G219、平达、段家坝、木城</t>
  </si>
  <si>
    <r>
      <rPr>
        <sz val="10"/>
        <color rgb="FFFF0000"/>
        <rFont val="宋体"/>
        <charset val="134"/>
      </rPr>
      <t>G555</t>
    </r>
    <r>
      <rPr>
        <sz val="10"/>
        <rFont val="宋体"/>
        <charset val="134"/>
      </rPr>
      <t>由旺至保场至老麦至羊邑公路</t>
    </r>
  </si>
  <si>
    <t>其中由旺至保场属于G555</t>
  </si>
  <si>
    <r>
      <rPr>
        <sz val="10"/>
        <color rgb="FFFF0000"/>
        <rFont val="宋体"/>
        <charset val="134"/>
      </rPr>
      <t>G357</t>
    </r>
    <r>
      <rPr>
        <sz val="10"/>
        <rFont val="宋体"/>
        <charset val="134"/>
      </rPr>
      <t>昌宁至柯街至大田坝至大理界(码头)公路</t>
    </r>
  </si>
  <si>
    <t>昌宁至柯街属于G357</t>
  </si>
  <si>
    <r>
      <rPr>
        <sz val="10"/>
        <color rgb="FFFF0000"/>
        <rFont val="宋体"/>
        <charset val="134"/>
      </rPr>
      <t>S235</t>
    </r>
    <r>
      <rPr>
        <sz val="10"/>
        <rFont val="宋体"/>
        <charset val="134"/>
      </rPr>
      <t>潞江芒海桥至惠通桥美丽公路</t>
    </r>
  </si>
  <si>
    <t>国道</t>
  </si>
  <si>
    <t>省道</t>
  </si>
  <si>
    <t>砚山县“十四五”及中长期综合交通规划项目表</t>
  </si>
  <si>
    <t>项目名称</t>
  </si>
  <si>
    <t>建设内容</t>
  </si>
  <si>
    <t>建设规模(公里)</t>
  </si>
  <si>
    <t>建设起止年限</t>
  </si>
  <si>
    <t>总投资（亿元）</t>
  </si>
  <si>
    <t>“十四五”计划投资（亿元）</t>
  </si>
  <si>
    <t>项目性质</t>
  </si>
  <si>
    <t>建设项目</t>
  </si>
  <si>
    <t>公路项目</t>
  </si>
  <si>
    <t>（一）</t>
  </si>
  <si>
    <t>小计</t>
  </si>
  <si>
    <t>丘北至砚山高速公路（砚山段）</t>
  </si>
  <si>
    <t>新建高速公路63.9公里路基、路面及交通设施（其中砚山段26.7公里）</t>
  </si>
  <si>
    <t>2020-2023</t>
  </si>
  <si>
    <t>续建</t>
  </si>
  <si>
    <t>“互联互通”项目、
南北大通道、第二纵</t>
  </si>
  <si>
    <t>广南那洒至西畴兴街高速公路（砚山段）</t>
  </si>
  <si>
    <t>新建高速公路58.71公里路基、路面及交通设施（其中砚山段20.9公里）</t>
  </si>
  <si>
    <t>“互联互通”项目、第一纵</t>
  </si>
  <si>
    <t>丘北至开远（羊街）高速公路</t>
  </si>
  <si>
    <t>高速公路68km路基、路面、桥隧及沿线设施（其中砚山段27公里）</t>
  </si>
  <si>
    <t>2025-2028</t>
  </si>
  <si>
    <t>新开工</t>
  </si>
  <si>
    <t>州级重点项目</t>
  </si>
  <si>
    <t>砚山（盘龙）至西畴高速公路</t>
  </si>
  <si>
    <t>新建高速公路45km路基、路面、桥隧及沿线设施（其中砚山段35公里）</t>
  </si>
  <si>
    <t>西畴至珠琳至西林（古障）高速公路</t>
  </si>
  <si>
    <t>新建高速公路102km路基、路面、桥隧及沿线设施（其中砚山段61公里）</t>
  </si>
  <si>
    <t>2028-2031</t>
  </si>
  <si>
    <t>前期工作</t>
  </si>
  <si>
    <t>州级中长期展望项目</t>
  </si>
  <si>
    <t>文山追栗街至德厚高速公路（砚山段）</t>
  </si>
  <si>
    <t>新建高速公路85km路基、路面、桥隧及沿线设施|（其中砚山段15公里）</t>
  </si>
  <si>
    <t>者腊至盘龙高速公路（砚山东绕城高速）</t>
  </si>
  <si>
    <t>新建高速公路18km路基、路面、桥隧及沿线设施|</t>
  </si>
  <si>
    <t>2031-2035</t>
  </si>
  <si>
    <t>县级中长期展望项目</t>
  </si>
  <si>
    <t>（二）</t>
  </si>
  <si>
    <t>普通国道</t>
  </si>
  <si>
    <t>G248线砚山至文山段改扩建工程</t>
  </si>
  <si>
    <t>新建16.5公里一级公路路基路面</t>
  </si>
  <si>
    <t>2023-2026</t>
  </si>
  <si>
    <t>G248线（文砚大道）</t>
  </si>
  <si>
    <t>G323线城脚至物流园区改造项目</t>
  </si>
  <si>
    <t>新建5公里一级公路路基路面</t>
  </si>
  <si>
    <t>G323</t>
  </si>
  <si>
    <t>G323线砚山过境段（大外革至铳卡）一级公路改造项目</t>
  </si>
  <si>
    <t>改建建8公里一级公路路基路面</t>
  </si>
  <si>
    <t>G323线砚山县过境段（新干河至白沙坡）</t>
  </si>
  <si>
    <t>新建25公里二级公路路基路面</t>
  </si>
  <si>
    <t>2023-2025</t>
  </si>
  <si>
    <t>G248</t>
  </si>
  <si>
    <t>G248线砚山县城至响水龙段（砚山县城东过境连接线）</t>
  </si>
  <si>
    <t>新建11.37公里一级公路路基、路面雨污管、绿化、照明等</t>
  </si>
  <si>
    <t>2024-2027</t>
  </si>
  <si>
    <t>G248线砚山县城至响水龙段（砚山县城西过境段）</t>
  </si>
  <si>
    <t>新建3.29公里一级公路路基、路面雨污管、绿化、照明等</t>
  </si>
  <si>
    <t>（三）</t>
  </si>
  <si>
    <t>普通省道</t>
  </si>
  <si>
    <t>S209线平远镇过境段</t>
  </si>
  <si>
    <t>S209改建阿三龙至江边段、阿三龙至阿舍段二级公路31公里路基路面</t>
  </si>
  <si>
    <t>2026-2028</t>
  </si>
  <si>
    <t>S209</t>
  </si>
  <si>
    <t>S242线土锅寨至砚山县城段（建设路延长线）</t>
  </si>
  <si>
    <t>新建6公里一级公路路基、路面、雨污管、绿化、照明及综合管廊等</t>
  </si>
  <si>
    <t>（四）</t>
  </si>
  <si>
    <t>农村公路</t>
  </si>
  <si>
    <t>通乡镇二级公路</t>
  </si>
  <si>
    <t>（1）</t>
  </si>
  <si>
    <t>者腊至东山二级公路（砚山段）</t>
  </si>
  <si>
    <t>新建二级公路82公里路基、路面及交通设施</t>
  </si>
  <si>
    <t>（2）</t>
  </si>
  <si>
    <t>新干河至居那革二级公路</t>
  </si>
  <si>
    <t>新建27公里二级公路路基路面</t>
  </si>
  <si>
    <t>2027-2029</t>
  </si>
  <si>
    <t>（3）</t>
  </si>
  <si>
    <t>砚山县炭房至文山秉烈（砚山段）二级公路</t>
  </si>
  <si>
    <t>新建11公里二级公路路基路面</t>
  </si>
  <si>
    <t>（4）</t>
  </si>
  <si>
    <t>老回龙至丘北树皮（砚山段）二级公路</t>
  </si>
  <si>
    <t>新建17公里二级公路路基路面</t>
  </si>
  <si>
    <t>（5）</t>
  </si>
  <si>
    <t>砚山县维摩至拖白泥二级公路</t>
  </si>
  <si>
    <t>新建45公里二级公路路基路面</t>
  </si>
  <si>
    <t>（6）</t>
  </si>
  <si>
    <t>砚山县铳卡至文山马塘（砚山段）二级公路</t>
  </si>
  <si>
    <t>新建21公里二级公路路基路面</t>
  </si>
  <si>
    <t>2025-2027</t>
  </si>
  <si>
    <t>（7）</t>
  </si>
  <si>
    <t>平远至腻脚二级公路</t>
  </si>
  <si>
    <t>新建二级公路18.5公里路基、路面及交通设施</t>
  </si>
  <si>
    <t>2024-2026</t>
  </si>
  <si>
    <t>（8）</t>
  </si>
  <si>
    <t>砚山沙子坡至翁达至红坎二级公路</t>
  </si>
  <si>
    <t>新建26公里二级公路路基路面</t>
  </si>
  <si>
    <t>（9）</t>
  </si>
  <si>
    <t>布标至马鞍山二级公路</t>
  </si>
  <si>
    <t>新建二级公路5公里路基、路面及交通设施</t>
  </si>
  <si>
    <t>（10）</t>
  </si>
  <si>
    <t>砚山县卡子至阿猛至六诏至蚌峨至马汉塘（砚山段）二级公路</t>
  </si>
  <si>
    <t>新建二级公路48公里路基、路面及交通设施</t>
  </si>
  <si>
    <t>（11）</t>
  </si>
  <si>
    <t>规划平远落地立交至平远农场三队</t>
  </si>
  <si>
    <t>新建8公里二级公路路基路面</t>
  </si>
  <si>
    <t>（12）</t>
  </si>
  <si>
    <t>砚山（维摩）至丘北（树皮）二级公路（砚山段）</t>
  </si>
  <si>
    <t>新建二级公路12公里路基、路面及交通设施</t>
  </si>
  <si>
    <t>（13）</t>
  </si>
  <si>
    <t>丘北（树皮）至文山（秉烈）二级公路（砚山段）</t>
  </si>
  <si>
    <t>新建二级公路3公里路基、路面及交通设施</t>
  </si>
  <si>
    <t>（14）</t>
  </si>
  <si>
    <t>砚山县八嘎至蚌峨二级公路</t>
  </si>
  <si>
    <t>新建二级公路70公里路基、路面及交通设施</t>
  </si>
  <si>
    <t>2027-2030</t>
  </si>
  <si>
    <t>（15）</t>
  </si>
  <si>
    <t>砚山县平远（回龙）至稼依（小石桥）二级公路</t>
  </si>
  <si>
    <t>新建二级公路19公里路基、路面及交通设施</t>
  </si>
  <si>
    <t>2028-2030</t>
  </si>
  <si>
    <t>（16）</t>
  </si>
  <si>
    <t>砚山县舍木那至二塘二级公路</t>
  </si>
  <si>
    <t>（17）</t>
  </si>
  <si>
    <t>石板房至天星二级公路</t>
  </si>
  <si>
    <t>新建二级公路13公里路基、路面及交通设施</t>
  </si>
  <si>
    <t>旅游路资源路产业路</t>
  </si>
  <si>
    <t>砚山至西畴（砚山段）二级公路</t>
  </si>
  <si>
    <t>新建二级公路35公里路基路面及交通设施</t>
  </si>
  <si>
    <t>红河州蒙自市鸣鹫至阿舍至平远至丘北火车站一级公路（砚山段）</t>
  </si>
  <si>
    <t>新建51.55公里一级公路路基路面</t>
  </si>
  <si>
    <t>2025-2029</t>
  </si>
  <si>
    <t>八嘎至龙所公路</t>
  </si>
  <si>
    <t>新建二级公路16.7公里路基、路面及交通设施</t>
  </si>
  <si>
    <t>黑巴草场旅游专线Ⅰ</t>
  </si>
  <si>
    <t>该项目拟规划建设为：改建阿舍乡地者恩至黑巴公路工程5.32公里旅游公路，路面宽8米，及相关交通设施。</t>
  </si>
  <si>
    <t>2021-2022</t>
  </si>
  <si>
    <t>黑巴草场旅游专线Ⅱ</t>
  </si>
  <si>
    <t>该项目拟规划建设为：新建阿舍乡黑巴至黑山公路工程4.95公里旅游公路，路面宽3.7米，及相关交通设施</t>
  </si>
  <si>
    <t>八嘎乡奇幻花谷漂流景区配套游览线路</t>
  </si>
  <si>
    <t>该项目拟规划建设为：新建八嘎乡三星至六主至那基公路工程12.5公里旅游公路，路面宽3.7米，及相关交通设施</t>
  </si>
  <si>
    <t>县乡道改造</t>
  </si>
  <si>
    <t>改造重要县乡道</t>
  </si>
  <si>
    <t>2021-2035</t>
  </si>
  <si>
    <t>农村公路桥梁改造56座</t>
  </si>
  <si>
    <t>桥梁基础设施</t>
  </si>
  <si>
    <t>2021-2025</t>
  </si>
  <si>
    <t>拆并建制村道路硬化项目</t>
  </si>
  <si>
    <t>硬化通撤并建制村道路</t>
  </si>
  <si>
    <t>砚山县自然村进村道路</t>
  </si>
  <si>
    <t>改建自然村道路1984公里路基、路面及交通设施</t>
  </si>
  <si>
    <t>铁路项目</t>
  </si>
  <si>
    <t>陆良经丘北至文山铁路</t>
  </si>
  <si>
    <t>国铁I级双线规划，设计250公里/小时高速铁路及维摩、土锅寨火车站、客运站配套设施。</t>
  </si>
  <si>
    <t>2023-2028</t>
  </si>
  <si>
    <t>砚山县绿色水电铝材铁路货运专线</t>
  </si>
  <si>
    <t>规划线路全长约35公里，按照国铁IV级单线标准建设。</t>
  </si>
  <si>
    <t>开远经平远街至砚山铁路</t>
  </si>
  <si>
    <r>
      <t>规划线路全长约</t>
    </r>
    <r>
      <rPr>
        <sz val="10"/>
        <rFont val="Times New Roman"/>
        <charset val="134"/>
      </rPr>
      <t>75</t>
    </r>
    <r>
      <rPr>
        <sz val="10"/>
        <rFont val="宋体"/>
        <charset val="134"/>
      </rPr>
      <t>公里，国铁</t>
    </r>
    <r>
      <rPr>
        <sz val="10"/>
        <rFont val="Times New Roman"/>
        <charset val="134"/>
      </rPr>
      <t>I</t>
    </r>
    <r>
      <rPr>
        <sz val="10"/>
        <rFont val="宋体"/>
        <charset val="134"/>
      </rPr>
      <t>级双线，设计</t>
    </r>
    <r>
      <rPr>
        <sz val="10"/>
        <rFont val="Times New Roman"/>
        <charset val="134"/>
      </rPr>
      <t>160</t>
    </r>
    <r>
      <rPr>
        <sz val="10"/>
        <rFont val="宋体"/>
        <charset val="134"/>
      </rPr>
      <t>公里</t>
    </r>
    <r>
      <rPr>
        <sz val="10"/>
        <rFont val="Times New Roman"/>
        <charset val="134"/>
      </rPr>
      <t>/</t>
    </r>
    <r>
      <rPr>
        <sz val="10"/>
        <rFont val="宋体"/>
        <charset val="134"/>
      </rPr>
      <t>小时，预留</t>
    </r>
    <r>
      <rPr>
        <sz val="10"/>
        <rFont val="Times New Roman"/>
        <charset val="134"/>
      </rPr>
      <t>200</t>
    </r>
    <r>
      <rPr>
        <sz val="10"/>
        <rFont val="宋体"/>
        <charset val="134"/>
      </rPr>
      <t>公里</t>
    </r>
    <r>
      <rPr>
        <sz val="10"/>
        <rFont val="Times New Roman"/>
        <charset val="134"/>
      </rPr>
      <t>/</t>
    </r>
    <r>
      <rPr>
        <sz val="10"/>
        <rFont val="宋体"/>
        <charset val="134"/>
      </rPr>
      <t>小时。</t>
    </r>
  </si>
  <si>
    <t>2024-2030</t>
  </si>
  <si>
    <t>民航项目</t>
  </si>
  <si>
    <t>文山砚山机场改扩建项目</t>
  </si>
  <si>
    <t>延长跑道400米，达到4200米；跑道盖被、新建栏阻系统及扩建20个通用停机坪等</t>
  </si>
  <si>
    <t>2022-2025</t>
  </si>
  <si>
    <t>四</t>
  </si>
  <si>
    <t>水运项目</t>
  </si>
  <si>
    <t>浴仙湖、听湖新建码头</t>
  </si>
  <si>
    <t>新建码头</t>
  </si>
  <si>
    <t>五</t>
  </si>
  <si>
    <t>枢纽工程项目</t>
  </si>
  <si>
    <t>砚山县城乡公交车场、站基础设施建设</t>
  </si>
  <si>
    <t>213440平方</t>
  </si>
  <si>
    <t>大白户火车站、客运站</t>
  </si>
  <si>
    <t>新开云桂铁路客运专线平远北大白户站</t>
  </si>
  <si>
    <t>砚山县一级客运站建设项目</t>
  </si>
  <si>
    <t xml:space="preserve">新建占地面积200亩客运站一个 </t>
  </si>
  <si>
    <t>平远二级客运站</t>
  </si>
  <si>
    <t>新建占地面积100亩二级客运站一个</t>
  </si>
  <si>
    <t>2024-2025</t>
  </si>
  <si>
    <t>平远物流中心</t>
  </si>
  <si>
    <t>综合服务型，功能定位为具有多式联运、货运代理、流通加工、信息服务等功能的综合性物流中心。</t>
  </si>
  <si>
    <t>砚山火车站物流园区</t>
  </si>
  <si>
    <t>综合服务型，依托铁路、高速、国道，主要为大件运输，大宗物资运输，粮食仓储(转运、中转)物流、农产品物流，为砚山县提供货物中转、拆装、联运服务、货运服务。</t>
  </si>
  <si>
    <t>2021-2023</t>
  </si>
  <si>
    <t>八嘎竜所客运站</t>
  </si>
  <si>
    <t>新建占地面积10亩客运站一个</t>
  </si>
  <si>
    <t>砚山县乡镇运输服务站建设项目</t>
  </si>
  <si>
    <t>新改建10个乡镇运输服务站</t>
  </si>
  <si>
    <t>六</t>
  </si>
  <si>
    <t>其他项目</t>
  </si>
  <si>
    <t>G80高速公路平远北出口立交项目</t>
  </si>
  <si>
    <t>新建G80高速公路平远北出口立交设施及连接线</t>
  </si>
  <si>
    <t>2022-2023</t>
  </si>
  <si>
    <t>电动车充电桩</t>
  </si>
  <si>
    <t>砚山县境内新建新能源电动车充电桩1154个</t>
  </si>
  <si>
    <t>砚山县323国道阿猛服务区</t>
  </si>
  <si>
    <t>占地500亩，设餐饮、停车、住宿、加油、修理、装卸、仓储、货物集散功能。</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</si>
</sst>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
    <numFmt numFmtId="41" formatCode="_ * #,##0_ ;_ * \-#,##0_ ;_ * &quot;-&quot;_ ;_ @_ "/>
    <numFmt numFmtId="44" formatCode="_ &quot;￥&quot;* #,##0.00_ ;_ &quot;￥&quot;* \-#,##0.00_ ;_ &quot;￥&quot;* &quot;-&quot;??_ ;_ @_ "/>
  </numFmts>
  <fonts count="44">
    <font>
      <sz val="11"/>
      <color theme="1"/>
      <name val="宋体"/>
      <charset val="134"/>
      <scheme val="minor"/>
    </font>
    <font>
      <sz val="10"/>
      <name val="宋体"/>
      <charset val="134"/>
      <scheme val="minor"/>
    </font>
    <font>
      <sz val="12"/>
      <name val="宋体"/>
      <charset val="134"/>
      <scheme val="minor"/>
    </font>
    <font>
      <b/>
      <sz val="10"/>
      <name val="宋体"/>
      <charset val="134"/>
      <scheme val="minor"/>
    </font>
    <font>
      <sz val="11"/>
      <name val="宋体"/>
      <charset val="134"/>
      <scheme val="minor"/>
    </font>
    <font>
      <b/>
      <sz val="22"/>
      <name val="宋体"/>
      <charset val="134"/>
      <scheme val="minor"/>
    </font>
    <font>
      <b/>
      <sz val="11"/>
      <name val="宋体"/>
      <charset val="134"/>
      <scheme val="minor"/>
    </font>
    <font>
      <b/>
      <sz val="12"/>
      <name val="宋体"/>
      <charset val="134"/>
      <scheme val="minor"/>
    </font>
    <font>
      <b/>
      <sz val="12"/>
      <name val="微软雅黑"/>
      <charset val="134"/>
    </font>
    <font>
      <b/>
      <sz val="11"/>
      <name val="微软雅黑"/>
      <charset val="134"/>
    </font>
    <font>
      <sz val="11"/>
      <name val="宋体"/>
      <charset val="134"/>
      <scheme val="major"/>
    </font>
    <font>
      <sz val="11"/>
      <name val="Times New Roman"/>
      <charset val="134"/>
    </font>
    <font>
      <sz val="11"/>
      <name val="宋体"/>
      <charset val="134"/>
    </font>
    <font>
      <sz val="11"/>
      <color rgb="FFFF0000"/>
      <name val="宋体"/>
      <charset val="134"/>
      <scheme val="minor"/>
    </font>
    <font>
      <sz val="8"/>
      <name val="宋体"/>
      <charset val="134"/>
      <scheme val="minor"/>
    </font>
    <font>
      <b/>
      <sz val="8"/>
      <name val="微软雅黑"/>
      <charset val="134"/>
    </font>
    <font>
      <sz val="10"/>
      <name val="宋体"/>
      <charset val="134"/>
    </font>
    <font>
      <sz val="12"/>
      <name val="微软雅黑"/>
      <charset val="134"/>
    </font>
    <font>
      <sz val="22"/>
      <name val="宋体"/>
      <charset val="134"/>
      <scheme val="minor"/>
    </font>
    <font>
      <sz val="10"/>
      <color rgb="FFFF0000"/>
      <name val="宋体"/>
      <charset val="134"/>
      <scheme val="minor"/>
    </font>
    <font>
      <b/>
      <sz val="10"/>
      <color rgb="FFFF0000"/>
      <name val="宋体"/>
      <charset val="134"/>
      <scheme val="minor"/>
    </font>
    <font>
      <sz val="10"/>
      <color rgb="FFFF00FF"/>
      <name val="宋体"/>
      <charset val="134"/>
      <scheme val="minor"/>
    </font>
    <font>
      <sz val="10"/>
      <color rgb="FF0000FF"/>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0"/>
      <name val="Times New Roman"/>
      <charset val="134"/>
    </font>
    <font>
      <sz val="10"/>
      <color rgb="FFFF0000"/>
      <name val="宋体"/>
      <charset val="134"/>
    </font>
  </fonts>
  <fills count="46">
    <fill>
      <patternFill patternType="none"/>
    </fill>
    <fill>
      <patternFill patternType="gray125"/>
    </fill>
    <fill>
      <patternFill patternType="solid">
        <fgColor theme="6" tint="0.59999389629810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theme="3" tint="0.79985961485641"/>
        <bgColor indexed="64"/>
      </patternFill>
    </fill>
    <fill>
      <patternFill patternType="solid">
        <fgColor theme="5" tint="0.79985961485641"/>
        <bgColor indexed="64"/>
      </patternFill>
    </fill>
    <fill>
      <patternFill patternType="solid">
        <fgColor theme="8" tint="0.79985961485641"/>
        <bgColor indexed="64"/>
      </patternFill>
    </fill>
    <fill>
      <patternFill patternType="solid">
        <fgColor theme="7" tint="0.79985961485641"/>
        <bgColor indexed="64"/>
      </patternFill>
    </fill>
    <fill>
      <patternFill patternType="solid">
        <fgColor theme="9" tint="0.399853511154515"/>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24" fillId="29" borderId="0" applyNumberFormat="0" applyBorder="0" applyAlignment="0" applyProtection="0">
      <alignment vertical="center"/>
    </xf>
    <xf numFmtId="0" fontId="33" fillId="36"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2" borderId="0" applyNumberFormat="0" applyBorder="0" applyAlignment="0" applyProtection="0">
      <alignment vertical="center"/>
    </xf>
    <xf numFmtId="0" fontId="28" fillId="25" borderId="0" applyNumberFormat="0" applyBorder="0" applyAlignment="0" applyProtection="0">
      <alignment vertical="center"/>
    </xf>
    <xf numFmtId="43" fontId="0" fillId="0" borderId="0" applyFont="0" applyFill="0" applyBorder="0" applyAlignment="0" applyProtection="0">
      <alignment vertical="center"/>
    </xf>
    <xf numFmtId="0" fontId="23" fillId="3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28" borderId="23" applyNumberFormat="0" applyFont="0" applyAlignment="0" applyProtection="0">
      <alignment vertical="center"/>
    </xf>
    <xf numFmtId="0" fontId="23" fillId="24"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22" applyNumberFormat="0" applyFill="0" applyAlignment="0" applyProtection="0">
      <alignment vertical="center"/>
    </xf>
    <xf numFmtId="0" fontId="36" fillId="0" borderId="22" applyNumberFormat="0" applyFill="0" applyAlignment="0" applyProtection="0">
      <alignment vertical="center"/>
    </xf>
    <xf numFmtId="0" fontId="23" fillId="32" borderId="0" applyNumberFormat="0" applyBorder="0" applyAlignment="0" applyProtection="0">
      <alignment vertical="center"/>
    </xf>
    <xf numFmtId="0" fontId="25" fillId="0" borderId="20" applyNumberFormat="0" applyFill="0" applyAlignment="0" applyProtection="0">
      <alignment vertical="center"/>
    </xf>
    <xf numFmtId="0" fontId="23" fillId="34" borderId="0" applyNumberFormat="0" applyBorder="0" applyAlignment="0" applyProtection="0">
      <alignment vertical="center"/>
    </xf>
    <xf numFmtId="0" fontId="29" fillId="27" borderId="21" applyNumberFormat="0" applyAlignment="0" applyProtection="0">
      <alignment vertical="center"/>
    </xf>
    <xf numFmtId="0" fontId="31" fillId="27" borderId="24" applyNumberFormat="0" applyAlignment="0" applyProtection="0">
      <alignment vertical="center"/>
    </xf>
    <xf numFmtId="0" fontId="32" fillId="33" borderId="25" applyNumberFormat="0" applyAlignment="0" applyProtection="0">
      <alignment vertical="center"/>
    </xf>
    <xf numFmtId="0" fontId="24" fillId="45" borderId="0" applyNumberFormat="0" applyBorder="0" applyAlignment="0" applyProtection="0">
      <alignment vertical="center"/>
    </xf>
    <xf numFmtId="0" fontId="23" fillId="20" borderId="0" applyNumberFormat="0" applyBorder="0" applyAlignment="0" applyProtection="0">
      <alignment vertical="center"/>
    </xf>
    <xf numFmtId="0" fontId="39" fillId="0" borderId="27" applyNumberFormat="0" applyFill="0" applyAlignment="0" applyProtection="0">
      <alignment vertical="center"/>
    </xf>
    <xf numFmtId="0" fontId="38" fillId="0" borderId="26" applyNumberFormat="0" applyFill="0" applyAlignment="0" applyProtection="0">
      <alignment vertical="center"/>
    </xf>
    <xf numFmtId="0" fontId="35" fillId="41" borderId="0" applyNumberFormat="0" applyBorder="0" applyAlignment="0" applyProtection="0">
      <alignment vertical="center"/>
    </xf>
    <xf numFmtId="0" fontId="34" fillId="40" borderId="0" applyNumberFormat="0" applyBorder="0" applyAlignment="0" applyProtection="0">
      <alignment vertical="center"/>
    </xf>
    <xf numFmtId="0" fontId="24" fillId="31" borderId="0" applyNumberFormat="0" applyBorder="0" applyAlignment="0" applyProtection="0">
      <alignment vertical="center"/>
    </xf>
    <xf numFmtId="0" fontId="23" fillId="19" borderId="0" applyNumberFormat="0" applyBorder="0" applyAlignment="0" applyProtection="0">
      <alignment vertical="center"/>
    </xf>
    <xf numFmtId="0" fontId="24" fillId="18" borderId="0" applyNumberFormat="0" applyBorder="0" applyAlignment="0" applyProtection="0">
      <alignment vertical="center"/>
    </xf>
    <xf numFmtId="0" fontId="24" fillId="23" borderId="0" applyNumberFormat="0" applyBorder="0" applyAlignment="0" applyProtection="0">
      <alignment vertical="center"/>
    </xf>
    <xf numFmtId="0" fontId="24" fillId="44" borderId="0" applyNumberFormat="0" applyBorder="0" applyAlignment="0" applyProtection="0">
      <alignment vertical="center"/>
    </xf>
    <xf numFmtId="0" fontId="24" fillId="43" borderId="0" applyNumberFormat="0" applyBorder="0" applyAlignment="0" applyProtection="0">
      <alignment vertical="center"/>
    </xf>
    <xf numFmtId="0" fontId="23" fillId="39" borderId="0" applyNumberFormat="0" applyBorder="0" applyAlignment="0" applyProtection="0">
      <alignment vertical="center"/>
    </xf>
    <xf numFmtId="0" fontId="23" fillId="17" borderId="0" applyNumberFormat="0" applyBorder="0" applyAlignment="0" applyProtection="0">
      <alignment vertical="center"/>
    </xf>
    <xf numFmtId="0" fontId="24" fillId="22" borderId="0" applyNumberFormat="0" applyBorder="0" applyAlignment="0" applyProtection="0">
      <alignment vertical="center"/>
    </xf>
    <xf numFmtId="0" fontId="24" fillId="38" borderId="0" applyNumberFormat="0" applyBorder="0" applyAlignment="0" applyProtection="0">
      <alignment vertical="center"/>
    </xf>
    <xf numFmtId="0" fontId="23" fillId="37" borderId="0" applyNumberFormat="0" applyBorder="0" applyAlignment="0" applyProtection="0">
      <alignment vertical="center"/>
    </xf>
    <xf numFmtId="0" fontId="24" fillId="42" borderId="0" applyNumberFormat="0" applyBorder="0" applyAlignment="0" applyProtection="0">
      <alignment vertical="center"/>
    </xf>
    <xf numFmtId="0" fontId="23" fillId="16" borderId="0" applyNumberFormat="0" applyBorder="0" applyAlignment="0" applyProtection="0">
      <alignment vertical="center"/>
    </xf>
    <xf numFmtId="0" fontId="23" fillId="21" borderId="0" applyNumberFormat="0" applyBorder="0" applyAlignment="0" applyProtection="0">
      <alignment vertical="center"/>
    </xf>
    <xf numFmtId="0" fontId="24" fillId="30" borderId="0" applyNumberFormat="0" applyBorder="0" applyAlignment="0" applyProtection="0">
      <alignment vertical="center"/>
    </xf>
    <xf numFmtId="0" fontId="23" fillId="26" borderId="0" applyNumberFormat="0" applyBorder="0" applyAlignment="0" applyProtection="0">
      <alignment vertical="center"/>
    </xf>
  </cellStyleXfs>
  <cellXfs count="264">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3" fillId="3"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1" fillId="4" borderId="0" xfId="0" applyFont="1" applyFill="1" applyAlignment="1">
      <alignment horizontal="center" vertical="center"/>
    </xf>
    <xf numFmtId="0" fontId="3" fillId="4" borderId="0" xfId="0" applyFont="1" applyFill="1" applyAlignment="1">
      <alignment horizontal="center" vertical="center"/>
    </xf>
    <xf numFmtId="0" fontId="1" fillId="3"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3" borderId="3" xfId="0" applyFont="1" applyFill="1" applyBorder="1" applyAlignment="1">
      <alignment horizontal="center" vertical="center"/>
    </xf>
    <xf numFmtId="0" fontId="12" fillId="3" borderId="4" xfId="0" applyFont="1" applyFill="1" applyBorder="1" applyAlignment="1">
      <alignment horizontal="center" vertical="center" wrapText="1"/>
    </xf>
    <xf numFmtId="0" fontId="4" fillId="3" borderId="4" xfId="0" applyNumberFormat="1" applyFont="1" applyFill="1" applyBorder="1" applyAlignment="1">
      <alignment horizontal="center" vertical="center"/>
    </xf>
    <xf numFmtId="0" fontId="11" fillId="3" borderId="4" xfId="0"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10" fillId="0" borderId="4" xfId="0" applyFont="1" applyBorder="1" applyAlignment="1">
      <alignment vertical="center" wrapText="1"/>
    </xf>
    <xf numFmtId="49"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13" fillId="3" borderId="4"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6"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8" xfId="0" applyNumberFormat="1" applyFont="1" applyFill="1" applyBorder="1" applyAlignment="1">
      <alignment horizontal="center" vertical="center"/>
    </xf>
    <xf numFmtId="0" fontId="4" fillId="0" borderId="0" xfId="0" applyFont="1" applyAlignment="1">
      <alignment horizontal="center" vertical="center" wrapText="1"/>
    </xf>
    <xf numFmtId="0" fontId="4" fillId="0" borderId="0" xfId="0" applyNumberFormat="1" applyFont="1" applyAlignment="1">
      <alignment horizontal="center" vertical="center"/>
    </xf>
    <xf numFmtId="0" fontId="4" fillId="0" borderId="9" xfId="0" applyFont="1" applyFill="1" applyBorder="1" applyAlignment="1">
      <alignment horizontal="center" vertical="center" wrapText="1"/>
    </xf>
    <xf numFmtId="0" fontId="1" fillId="0" borderId="0" xfId="0" applyFont="1" applyAlignment="1">
      <alignment horizontal="center" vertical="center"/>
    </xf>
    <xf numFmtId="0" fontId="13" fillId="5" borderId="0" xfId="0" applyFont="1" applyFill="1" applyAlignment="1">
      <alignment horizontal="center" vertical="center"/>
    </xf>
    <xf numFmtId="0" fontId="4" fillId="6" borderId="0" xfId="0" applyFont="1" applyFill="1" applyAlignment="1">
      <alignment horizontal="center" vertical="center"/>
    </xf>
    <xf numFmtId="0" fontId="4" fillId="7" borderId="0" xfId="0" applyFont="1" applyFill="1" applyAlignment="1">
      <alignment horizontal="center" vertical="center"/>
    </xf>
    <xf numFmtId="0" fontId="4" fillId="8" borderId="0" xfId="0" applyFont="1" applyFill="1" applyAlignment="1">
      <alignment horizontal="center" vertical="center"/>
    </xf>
    <xf numFmtId="0" fontId="4" fillId="9" borderId="0" xfId="0" applyFont="1" applyFill="1" applyAlignment="1">
      <alignment horizontal="center" vertical="center"/>
    </xf>
    <xf numFmtId="0" fontId="4" fillId="10" borderId="0" xfId="0" applyFont="1" applyFill="1" applyAlignment="1">
      <alignment horizontal="center" vertical="center"/>
    </xf>
    <xf numFmtId="0" fontId="4" fillId="11" borderId="0" xfId="0" applyFont="1" applyFill="1" applyAlignment="1">
      <alignment horizontal="center" vertical="center"/>
    </xf>
    <xf numFmtId="0" fontId="18"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9" fillId="5"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5" borderId="4"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3" xfId="0" applyFont="1" applyFill="1" applyBorder="1" applyAlignment="1">
      <alignment horizontal="center" vertical="center"/>
    </xf>
    <xf numFmtId="0" fontId="19" fillId="5"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Border="1" applyAlignment="1">
      <alignment horizontal="center" vertical="center"/>
    </xf>
    <xf numFmtId="0" fontId="19" fillId="5"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1" xfId="0" applyFont="1" applyBorder="1" applyAlignment="1">
      <alignment horizontal="center" vertical="center"/>
    </xf>
    <xf numFmtId="0" fontId="19" fillId="5" borderId="11"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xf>
    <xf numFmtId="0" fontId="3" fillId="0" borderId="8" xfId="0" applyFont="1" applyBorder="1" applyAlignment="1">
      <alignment horizontal="center" vertical="center"/>
    </xf>
    <xf numFmtId="0" fontId="20" fillId="5" borderId="8"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1" fillId="6" borderId="4" xfId="0" applyFont="1" applyFill="1" applyBorder="1" applyAlignment="1">
      <alignment horizontal="center" vertical="center"/>
    </xf>
    <xf numFmtId="0" fontId="1" fillId="7"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10" borderId="4" xfId="0" applyFont="1" applyFill="1" applyBorder="1" applyAlignment="1">
      <alignment horizontal="center" vertical="center"/>
    </xf>
    <xf numFmtId="176" fontId="1" fillId="0" borderId="4" xfId="0" applyNumberFormat="1" applyFont="1" applyBorder="1" applyAlignment="1">
      <alignment horizontal="center" vertical="center"/>
    </xf>
    <xf numFmtId="0" fontId="1" fillId="11" borderId="4" xfId="0" applyFont="1" applyFill="1" applyBorder="1" applyAlignment="1">
      <alignment horizontal="center" vertical="center"/>
    </xf>
    <xf numFmtId="0" fontId="3" fillId="6" borderId="4" xfId="0" applyFont="1" applyFill="1" applyBorder="1" applyAlignment="1">
      <alignment horizontal="center" vertical="center"/>
    </xf>
    <xf numFmtId="0" fontId="3" fillId="7" borderId="4" xfId="0" applyFont="1" applyFill="1" applyBorder="1" applyAlignment="1">
      <alignment horizontal="center" vertical="center"/>
    </xf>
    <xf numFmtId="0" fontId="3" fillId="8" borderId="4" xfId="0" applyFont="1" applyFill="1" applyBorder="1" applyAlignment="1">
      <alignment horizontal="center" vertical="center"/>
    </xf>
    <xf numFmtId="0" fontId="3" fillId="9" borderId="4" xfId="0" applyFont="1" applyFill="1" applyBorder="1" applyAlignment="1">
      <alignment horizontal="center" vertical="center"/>
    </xf>
    <xf numFmtId="0" fontId="3" fillId="10" borderId="4" xfId="0" applyFont="1" applyFill="1" applyBorder="1" applyAlignment="1">
      <alignment horizontal="center" vertical="center"/>
    </xf>
    <xf numFmtId="0" fontId="3" fillId="11" borderId="4" xfId="0" applyFont="1" applyFill="1" applyBorder="1" applyAlignment="1">
      <alignment horizontal="center" vertical="center"/>
    </xf>
    <xf numFmtId="176" fontId="1" fillId="0" borderId="4"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2" fontId="1" fillId="11" borderId="4" xfId="0" applyNumberFormat="1" applyFont="1" applyFill="1" applyBorder="1" applyAlignment="1">
      <alignment horizontal="center" vertical="center"/>
    </xf>
    <xf numFmtId="0" fontId="1" fillId="6" borderId="8" xfId="0" applyFont="1" applyFill="1" applyBorder="1" applyAlignment="1">
      <alignment horizontal="center" vertical="center"/>
    </xf>
    <xf numFmtId="0" fontId="1" fillId="7" borderId="8" xfId="0" applyFont="1" applyFill="1" applyBorder="1" applyAlignment="1">
      <alignment horizontal="center" vertical="center"/>
    </xf>
    <xf numFmtId="0" fontId="1" fillId="8" borderId="8" xfId="0" applyFont="1" applyFill="1" applyBorder="1" applyAlignment="1">
      <alignment horizontal="center" vertical="center"/>
    </xf>
    <xf numFmtId="0" fontId="1" fillId="9" borderId="8" xfId="0" applyFont="1" applyFill="1" applyBorder="1" applyAlignment="1">
      <alignment horizontal="center" vertical="center"/>
    </xf>
    <xf numFmtId="0" fontId="1" fillId="1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11" borderId="8" xfId="0" applyFont="1" applyFill="1" applyBorder="1" applyAlignment="1">
      <alignment horizontal="center" vertical="center"/>
    </xf>
    <xf numFmtId="0" fontId="1" fillId="6" borderId="11" xfId="0" applyFont="1" applyFill="1" applyBorder="1" applyAlignment="1">
      <alignment horizontal="center" vertical="center"/>
    </xf>
    <xf numFmtId="0" fontId="1" fillId="7" borderId="11" xfId="0" applyFont="1" applyFill="1" applyBorder="1" applyAlignment="1">
      <alignment horizontal="center" vertical="center"/>
    </xf>
    <xf numFmtId="0" fontId="1" fillId="8" borderId="11" xfId="0" applyFont="1" applyFill="1" applyBorder="1" applyAlignment="1">
      <alignment horizontal="center" vertical="center"/>
    </xf>
    <xf numFmtId="0" fontId="1" fillId="9" borderId="11" xfId="0" applyFont="1" applyFill="1" applyBorder="1" applyAlignment="1">
      <alignment horizontal="center" vertical="center"/>
    </xf>
    <xf numFmtId="0" fontId="1" fillId="10" borderId="11"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11" borderId="11" xfId="0" applyFont="1" applyFill="1" applyBorder="1" applyAlignment="1">
      <alignment horizontal="center" vertical="center"/>
    </xf>
    <xf numFmtId="176" fontId="1" fillId="9" borderId="4" xfId="0" applyNumberFormat="1" applyFont="1" applyFill="1" applyBorder="1" applyAlignment="1">
      <alignment horizontal="center" vertical="center"/>
    </xf>
    <xf numFmtId="0" fontId="3" fillId="6" borderId="8" xfId="0" applyFont="1" applyFill="1" applyBorder="1" applyAlignment="1">
      <alignment horizontal="center" vertical="center"/>
    </xf>
    <xf numFmtId="0" fontId="3" fillId="7" borderId="8" xfId="0" applyFont="1" applyFill="1" applyBorder="1" applyAlignment="1">
      <alignment horizontal="center" vertical="center"/>
    </xf>
    <xf numFmtId="0" fontId="3" fillId="8" borderId="8" xfId="0" applyFont="1" applyFill="1" applyBorder="1" applyAlignment="1">
      <alignment horizontal="center" vertical="center"/>
    </xf>
    <xf numFmtId="0" fontId="3" fillId="9" borderId="8" xfId="0" applyFont="1" applyFill="1" applyBorder="1" applyAlignment="1">
      <alignment horizontal="center" vertical="center"/>
    </xf>
    <xf numFmtId="0" fontId="3" fillId="10" borderId="8" xfId="0" applyFont="1" applyFill="1" applyBorder="1" applyAlignment="1">
      <alignment horizontal="center" vertical="center"/>
    </xf>
    <xf numFmtId="176" fontId="3" fillId="0" borderId="8" xfId="0" applyNumberFormat="1" applyFont="1" applyBorder="1" applyAlignment="1">
      <alignment horizontal="center" vertical="center"/>
    </xf>
    <xf numFmtId="0" fontId="3" fillId="11" borderId="8" xfId="0" applyFont="1" applyFill="1" applyBorder="1" applyAlignment="1">
      <alignment horizontal="center" vertical="center"/>
    </xf>
    <xf numFmtId="0" fontId="1" fillId="0" borderId="5" xfId="0" applyFont="1" applyBorder="1" applyAlignment="1">
      <alignment horizontal="center" vertical="center" wrapText="1"/>
    </xf>
    <xf numFmtId="0" fontId="3" fillId="0" borderId="6" xfId="0" applyFont="1" applyFill="1" applyBorder="1" applyAlignment="1">
      <alignment horizontal="center" vertical="center"/>
    </xf>
    <xf numFmtId="2" fontId="1" fillId="0" borderId="4" xfId="0" applyNumberFormat="1" applyFont="1" applyBorder="1" applyAlignment="1">
      <alignment horizontal="center" vertical="center"/>
    </xf>
    <xf numFmtId="0" fontId="1" fillId="0" borderId="6" xfId="0" applyFont="1" applyBorder="1" applyAlignment="1">
      <alignment horizontal="center" vertical="center"/>
    </xf>
    <xf numFmtId="0" fontId="19" fillId="0" borderId="6" xfId="0" applyFont="1" applyBorder="1" applyAlignment="1">
      <alignment horizontal="center" vertical="center"/>
    </xf>
    <xf numFmtId="0" fontId="21" fillId="0" borderId="0" xfId="0" applyFont="1" applyAlignment="1">
      <alignment horizontal="center" vertical="center"/>
    </xf>
    <xf numFmtId="0" fontId="19" fillId="0" borderId="6" xfId="0" applyFont="1" applyFill="1" applyBorder="1" applyAlignment="1">
      <alignment horizontal="center" vertical="center"/>
    </xf>
    <xf numFmtId="0" fontId="21" fillId="0" borderId="0" xfId="0" applyFont="1" applyFill="1" applyAlignment="1">
      <alignment horizontal="center" vertical="center"/>
    </xf>
    <xf numFmtId="0" fontId="1" fillId="0" borderId="6" xfId="0" applyFont="1" applyBorder="1" applyAlignment="1">
      <alignment horizontal="center" vertical="center" wrapText="1"/>
    </xf>
    <xf numFmtId="176" fontId="1" fillId="0" borderId="8" xfId="0" applyNumberFormat="1" applyFont="1" applyFill="1" applyBorder="1" applyAlignment="1">
      <alignment horizontal="center" vertical="center"/>
    </xf>
    <xf numFmtId="0" fontId="1" fillId="0" borderId="9" xfId="0" applyFont="1" applyFill="1" applyBorder="1" applyAlignment="1">
      <alignment horizontal="center" vertical="center"/>
    </xf>
    <xf numFmtId="176" fontId="1" fillId="0" borderId="11" xfId="0" applyNumberFormat="1" applyFont="1" applyFill="1" applyBorder="1" applyAlignment="1">
      <alignment horizontal="center" vertical="center"/>
    </xf>
    <xf numFmtId="0" fontId="1" fillId="0" borderId="12" xfId="0" applyFont="1" applyFill="1" applyBorder="1" applyAlignment="1">
      <alignment horizontal="center" vertical="center"/>
    </xf>
    <xf numFmtId="2" fontId="1" fillId="0" borderId="4" xfId="0" applyNumberFormat="1" applyFont="1" applyFill="1" applyBorder="1" applyAlignment="1">
      <alignment horizontal="center" vertical="center"/>
    </xf>
    <xf numFmtId="2" fontId="3" fillId="0" borderId="8" xfId="0" applyNumberFormat="1" applyFont="1" applyBorder="1" applyAlignment="1">
      <alignment horizontal="center" vertical="center"/>
    </xf>
    <xf numFmtId="0" fontId="3" fillId="0" borderId="9" xfId="0" applyFont="1" applyBorder="1" applyAlignment="1">
      <alignment horizontal="center" vertical="center"/>
    </xf>
    <xf numFmtId="0" fontId="18"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3" xfId="0" applyFont="1" applyFill="1" applyBorder="1" applyAlignment="1">
      <alignment horizontal="center" vertical="center" wrapText="1"/>
    </xf>
    <xf numFmtId="0" fontId="4"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5"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3" fillId="0" borderId="16" xfId="0" applyFont="1" applyFill="1" applyBorder="1" applyAlignment="1">
      <alignment horizontal="center" vertical="center"/>
    </xf>
    <xf numFmtId="176" fontId="1" fillId="0" borderId="13"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176" fontId="6" fillId="0" borderId="8" xfId="0" applyNumberFormat="1" applyFont="1" applyFill="1" applyBorder="1" applyAlignment="1">
      <alignment horizontal="center" vertical="center"/>
    </xf>
    <xf numFmtId="0" fontId="6" fillId="0" borderId="19" xfId="0" applyFont="1" applyFill="1" applyBorder="1" applyAlignment="1">
      <alignment horizontal="center" vertical="center"/>
    </xf>
    <xf numFmtId="0" fontId="6" fillId="0" borderId="9" xfId="0" applyFont="1" applyFill="1" applyBorder="1" applyAlignment="1">
      <alignment horizontal="center" vertical="center"/>
    </xf>
    <xf numFmtId="0" fontId="22" fillId="0" borderId="0" xfId="0" applyFont="1" applyAlignment="1">
      <alignment horizontal="center" vertical="center"/>
    </xf>
    <xf numFmtId="0" fontId="22" fillId="0" borderId="0" xfId="0" applyFont="1" applyFill="1" applyAlignment="1">
      <alignment horizontal="center" vertical="center"/>
    </xf>
    <xf numFmtId="0" fontId="1" fillId="12" borderId="0" xfId="0" applyFont="1" applyFill="1" applyAlignment="1">
      <alignment horizontal="center" vertical="center"/>
    </xf>
    <xf numFmtId="0" fontId="4" fillId="4" borderId="0" xfId="0" applyFont="1" applyFill="1" applyAlignment="1">
      <alignment horizontal="center" vertical="center"/>
    </xf>
    <xf numFmtId="0" fontId="3" fillId="13" borderId="10"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11"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5" borderId="4" xfId="0" applyFont="1" applyFill="1" applyBorder="1" applyAlignment="1">
      <alignment horizontal="center" vertical="center"/>
    </xf>
    <xf numFmtId="0" fontId="22" fillId="0" borderId="4" xfId="0" applyFont="1" applyFill="1" applyBorder="1" applyAlignment="1">
      <alignment horizontal="center" vertical="center"/>
    </xf>
    <xf numFmtId="0" fontId="3" fillId="14" borderId="3" xfId="0" applyFont="1" applyFill="1" applyBorder="1" applyAlignment="1">
      <alignment horizontal="center" vertical="center"/>
    </xf>
    <xf numFmtId="0" fontId="3" fillId="14" borderId="4" xfId="0" applyFont="1" applyFill="1" applyBorder="1" applyAlignment="1">
      <alignment horizontal="center" vertical="center"/>
    </xf>
    <xf numFmtId="0" fontId="1" fillId="12" borderId="3" xfId="0" applyFont="1" applyFill="1" applyBorder="1" applyAlignment="1">
      <alignment horizontal="center" vertical="center"/>
    </xf>
    <xf numFmtId="0" fontId="1" fillId="12" borderId="4" xfId="0" applyFont="1" applyFill="1" applyBorder="1" applyAlignment="1">
      <alignment horizontal="center" vertical="center"/>
    </xf>
    <xf numFmtId="0" fontId="1" fillId="0" borderId="13" xfId="0" applyFont="1" applyBorder="1" applyAlignment="1">
      <alignment horizontal="center" vertical="center"/>
    </xf>
    <xf numFmtId="0" fontId="19" fillId="5" borderId="13" xfId="0" applyFont="1" applyFill="1" applyBorder="1" applyAlignment="1">
      <alignment horizontal="center" vertical="center"/>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19" fillId="12" borderId="4" xfId="0" applyFont="1" applyFill="1" applyBorder="1" applyAlignment="1">
      <alignment horizontal="center" vertical="center"/>
    </xf>
    <xf numFmtId="0" fontId="1" fillId="12" borderId="13" xfId="0" applyFont="1" applyFill="1" applyBorder="1" applyAlignment="1">
      <alignment horizontal="center" vertical="center"/>
    </xf>
    <xf numFmtId="0" fontId="1" fillId="4" borderId="2"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7" borderId="4" xfId="0" applyFont="1" applyFill="1" applyBorder="1" applyAlignment="1">
      <alignment horizontal="center" vertical="center"/>
    </xf>
    <xf numFmtId="0" fontId="22" fillId="8" borderId="4" xfId="0" applyFont="1" applyFill="1" applyBorder="1" applyAlignment="1">
      <alignment horizontal="center" vertical="center"/>
    </xf>
    <xf numFmtId="0" fontId="22" fillId="9" borderId="4" xfId="0" applyFont="1" applyFill="1" applyBorder="1" applyAlignment="1">
      <alignment horizontal="center" vertical="center"/>
    </xf>
    <xf numFmtId="0" fontId="22" fillId="10" borderId="4" xfId="0" applyFont="1" applyFill="1" applyBorder="1" applyAlignment="1">
      <alignment horizontal="center" vertical="center"/>
    </xf>
    <xf numFmtId="176" fontId="22" fillId="0" borderId="4" xfId="0" applyNumberFormat="1" applyFont="1" applyBorder="1" applyAlignment="1">
      <alignment horizontal="center" vertical="center"/>
    </xf>
    <xf numFmtId="0" fontId="22" fillId="0" borderId="4" xfId="0" applyFont="1" applyBorder="1" applyAlignment="1">
      <alignment horizontal="center" vertical="center" wrapText="1"/>
    </xf>
    <xf numFmtId="0" fontId="22" fillId="4" borderId="4" xfId="0" applyFont="1" applyFill="1" applyBorder="1" applyAlignment="1">
      <alignment horizontal="center" vertical="center"/>
    </xf>
    <xf numFmtId="0" fontId="22" fillId="0" borderId="4"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3" fillId="4" borderId="4" xfId="0" applyFont="1" applyFill="1" applyBorder="1" applyAlignment="1">
      <alignment horizontal="center" vertical="center"/>
    </xf>
    <xf numFmtId="176" fontId="1" fillId="12" borderId="4" xfId="0" applyNumberFormat="1" applyFont="1" applyFill="1" applyBorder="1" applyAlignment="1">
      <alignment horizontal="center" vertical="center"/>
    </xf>
    <xf numFmtId="0" fontId="1" fillId="12" borderId="4" xfId="0" applyFont="1" applyFill="1" applyBorder="1" applyAlignment="1">
      <alignment horizontal="center" vertical="center" wrapText="1"/>
    </xf>
    <xf numFmtId="0" fontId="1" fillId="4" borderId="4" xfId="0" applyFont="1" applyFill="1" applyBorder="1" applyAlignment="1">
      <alignment horizontal="center" vertical="center"/>
    </xf>
    <xf numFmtId="1" fontId="1" fillId="12" borderId="4" xfId="0" applyNumberFormat="1" applyFont="1" applyFill="1" applyBorder="1" applyAlignment="1">
      <alignment horizontal="center" vertical="center"/>
    </xf>
    <xf numFmtId="0" fontId="1" fillId="6" borderId="13" xfId="0" applyFont="1" applyFill="1" applyBorder="1" applyAlignment="1">
      <alignment horizontal="center" vertical="center"/>
    </xf>
    <xf numFmtId="0" fontId="1" fillId="7" borderId="13" xfId="0" applyFont="1" applyFill="1" applyBorder="1" applyAlignment="1">
      <alignment horizontal="center" vertical="center"/>
    </xf>
    <xf numFmtId="0" fontId="1" fillId="8" borderId="13" xfId="0" applyFont="1" applyFill="1" applyBorder="1" applyAlignment="1">
      <alignment horizontal="center" vertical="center"/>
    </xf>
    <xf numFmtId="0" fontId="1" fillId="9" borderId="13" xfId="0" applyFont="1" applyFill="1" applyBorder="1" applyAlignment="1">
      <alignment horizontal="center" vertical="center"/>
    </xf>
    <xf numFmtId="0" fontId="1" fillId="10" borderId="13" xfId="0" applyFont="1" applyFill="1" applyBorder="1" applyAlignment="1">
      <alignment horizontal="center" vertical="center"/>
    </xf>
    <xf numFmtId="0" fontId="1" fillId="0" borderId="13" xfId="0" applyFont="1" applyBorder="1" applyAlignment="1">
      <alignment horizontal="center" vertical="center" wrapText="1"/>
    </xf>
    <xf numFmtId="0" fontId="3" fillId="15" borderId="4" xfId="0" applyFont="1" applyFill="1" applyBorder="1" applyAlignment="1">
      <alignment horizontal="center" vertical="center" wrapText="1"/>
    </xf>
    <xf numFmtId="2" fontId="1" fillId="4" borderId="4" xfId="0" applyNumberFormat="1" applyFont="1" applyFill="1" applyBorder="1" applyAlignment="1">
      <alignment horizontal="center" vertical="center"/>
    </xf>
    <xf numFmtId="0" fontId="1" fillId="12" borderId="13" xfId="0" applyFont="1" applyFill="1" applyBorder="1" applyAlignment="1">
      <alignment horizontal="center" vertical="center" wrapText="1"/>
    </xf>
    <xf numFmtId="0" fontId="1" fillId="4" borderId="13" xfId="0" applyFont="1" applyFill="1" applyBorder="1" applyAlignment="1">
      <alignment horizontal="center" vertical="center"/>
    </xf>
    <xf numFmtId="0" fontId="3" fillId="4" borderId="8" xfId="0" applyFont="1" applyFill="1" applyBorder="1" applyAlignment="1">
      <alignment horizontal="center" vertical="center"/>
    </xf>
    <xf numFmtId="0" fontId="3" fillId="13" borderId="12" xfId="0" applyFont="1" applyFill="1" applyBorder="1" applyAlignment="1">
      <alignment horizontal="center" vertical="center"/>
    </xf>
    <xf numFmtId="2" fontId="22" fillId="0" borderId="4" xfId="0" applyNumberFormat="1" applyFont="1" applyBorder="1" applyAlignment="1">
      <alignment horizontal="center" vertical="center"/>
    </xf>
    <xf numFmtId="0" fontId="22" fillId="0" borderId="6" xfId="0" applyFont="1" applyBorder="1" applyAlignment="1">
      <alignment horizontal="center" vertical="center"/>
    </xf>
    <xf numFmtId="0" fontId="22" fillId="0" borderId="6" xfId="0" applyFont="1" applyFill="1" applyBorder="1" applyAlignment="1">
      <alignment horizontal="center" vertical="center"/>
    </xf>
    <xf numFmtId="0" fontId="3" fillId="14" borderId="6" xfId="0" applyFont="1" applyFill="1" applyBorder="1" applyAlignment="1">
      <alignment horizontal="center" vertical="center"/>
    </xf>
    <xf numFmtId="0" fontId="1" fillId="12" borderId="6" xfId="0" applyFont="1" applyFill="1" applyBorder="1" applyAlignment="1">
      <alignment horizontal="center" vertical="center"/>
    </xf>
    <xf numFmtId="0" fontId="1" fillId="0" borderId="18" xfId="0" applyFont="1" applyBorder="1" applyAlignment="1">
      <alignment horizontal="center" vertical="center" wrapText="1"/>
    </xf>
    <xf numFmtId="0" fontId="3" fillId="15" borderId="6" xfId="0" applyFont="1" applyFill="1" applyBorder="1" applyAlignment="1">
      <alignment horizontal="center" vertical="center"/>
    </xf>
    <xf numFmtId="176" fontId="1" fillId="12" borderId="13" xfId="0" applyNumberFormat="1" applyFont="1" applyFill="1" applyBorder="1" applyAlignment="1">
      <alignment horizontal="center" vertical="center"/>
    </xf>
    <xf numFmtId="0" fontId="1" fillId="12" borderId="1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FF"/>
      <color rgb="00FF00FF"/>
      <color rgb="0000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4"/>
  <sheetViews>
    <sheetView topLeftCell="A16" workbookViewId="0">
      <selection activeCell="F27" sqref="F27"/>
    </sheetView>
  </sheetViews>
  <sheetFormatPr defaultColWidth="9" defaultRowHeight="13.5"/>
  <cols>
    <col min="1" max="1" width="4.13333333333333" style="15" customWidth="1"/>
    <col min="2" max="2" width="48.6333333333333" style="15" customWidth="1"/>
    <col min="3" max="3" width="8.63333333333333" style="15" customWidth="1"/>
    <col min="4" max="4" width="18.6333333333333" style="15" customWidth="1"/>
    <col min="5" max="6" width="7.63333333333333" style="15" customWidth="1"/>
    <col min="7" max="8" width="6.63333333333333" style="75" customWidth="1"/>
    <col min="9" max="9" width="6.63333333333333" style="76" customWidth="1"/>
    <col min="10" max="10" width="6.63333333333333" style="77" customWidth="1"/>
    <col min="11" max="11" width="6.63333333333333" style="78" customWidth="1"/>
    <col min="12" max="12" width="6.63333333333333" style="79" customWidth="1"/>
    <col min="13" max="13" width="6.63333333333333" style="80" customWidth="1"/>
    <col min="14" max="14" width="6.63333333333333" style="15" customWidth="1"/>
    <col min="15" max="15" width="42.6333333333333" style="15" customWidth="1"/>
    <col min="16" max="16" width="9.63333333333333" style="202" hidden="1" customWidth="1"/>
    <col min="17" max="17" width="7.63333333333333" style="15" customWidth="1"/>
    <col min="18" max="18" width="36.6333333333333" style="15" customWidth="1"/>
    <col min="19" max="16384" width="9" style="15"/>
  </cols>
  <sheetData>
    <row r="1" ht="27.75" spans="1:18">
      <c r="A1" s="82" t="s">
        <v>0</v>
      </c>
      <c r="B1" s="82"/>
      <c r="C1" s="82"/>
      <c r="D1" s="82"/>
      <c r="E1" s="82"/>
      <c r="F1" s="82"/>
      <c r="G1" s="82"/>
      <c r="H1" s="82"/>
      <c r="I1" s="82"/>
      <c r="J1" s="82"/>
      <c r="K1" s="82"/>
      <c r="L1" s="82"/>
      <c r="M1" s="82"/>
      <c r="N1" s="82"/>
      <c r="O1" s="82"/>
      <c r="P1" s="82"/>
      <c r="Q1" s="82"/>
      <c r="R1" s="82"/>
    </row>
    <row r="2" s="74" customFormat="1" ht="24" spans="1:18">
      <c r="A2" s="83" t="s">
        <v>1</v>
      </c>
      <c r="B2" s="84" t="s">
        <v>2</v>
      </c>
      <c r="C2" s="84" t="s">
        <v>3</v>
      </c>
      <c r="D2" s="84" t="s">
        <v>4</v>
      </c>
      <c r="E2" s="84" t="s">
        <v>5</v>
      </c>
      <c r="F2" s="84" t="s">
        <v>6</v>
      </c>
      <c r="G2" s="85" t="s">
        <v>7</v>
      </c>
      <c r="H2" s="85" t="s">
        <v>8</v>
      </c>
      <c r="I2" s="110" t="s">
        <v>9</v>
      </c>
      <c r="J2" s="111" t="s">
        <v>10</v>
      </c>
      <c r="K2" s="112" t="s">
        <v>11</v>
      </c>
      <c r="L2" s="113" t="s">
        <v>12</v>
      </c>
      <c r="M2" s="114" t="s">
        <v>13</v>
      </c>
      <c r="N2" s="84" t="s">
        <v>14</v>
      </c>
      <c r="O2" s="84" t="s">
        <v>15</v>
      </c>
      <c r="P2" s="221" t="s">
        <v>16</v>
      </c>
      <c r="Q2" s="84" t="s">
        <v>17</v>
      </c>
      <c r="R2" s="160" t="s">
        <v>18</v>
      </c>
    </row>
    <row r="3" s="8" customFormat="1" ht="12" spans="1:18">
      <c r="A3" s="203" t="s">
        <v>19</v>
      </c>
      <c r="B3" s="204" t="s">
        <v>20</v>
      </c>
      <c r="C3" s="204"/>
      <c r="D3" s="204"/>
      <c r="E3" s="205"/>
      <c r="F3" s="205"/>
      <c r="G3" s="206"/>
      <c r="H3" s="206"/>
      <c r="I3" s="222"/>
      <c r="J3" s="223"/>
      <c r="K3" s="224"/>
      <c r="L3" s="225"/>
      <c r="M3" s="226"/>
      <c r="N3" s="204"/>
      <c r="O3" s="204"/>
      <c r="P3" s="227"/>
      <c r="Q3" s="205"/>
      <c r="R3" s="254"/>
    </row>
    <row r="4" s="199" customFormat="1" ht="12" spans="1:18">
      <c r="A4" s="207">
        <v>1</v>
      </c>
      <c r="B4" s="208" t="s">
        <v>21</v>
      </c>
      <c r="C4" s="208" t="s">
        <v>22</v>
      </c>
      <c r="D4" s="208" t="s">
        <v>13</v>
      </c>
      <c r="E4" s="208">
        <v>80</v>
      </c>
      <c r="F4" s="208">
        <v>25.5</v>
      </c>
      <c r="G4" s="209">
        <v>20</v>
      </c>
      <c r="H4" s="209">
        <v>11</v>
      </c>
      <c r="I4" s="228"/>
      <c r="J4" s="229"/>
      <c r="K4" s="230"/>
      <c r="L4" s="231"/>
      <c r="M4" s="232">
        <f>169.57-H4-G4</f>
        <v>138.57</v>
      </c>
      <c r="N4" s="233">
        <f t="shared" ref="N4:N9" si="0">SUM(I4:M4)</f>
        <v>138.57</v>
      </c>
      <c r="O4" s="234" t="s">
        <v>23</v>
      </c>
      <c r="P4" s="235">
        <v>1.5</v>
      </c>
      <c r="Q4" s="255">
        <f t="shared" ref="Q4:Q6" si="1">N4*P4</f>
        <v>207.855</v>
      </c>
      <c r="R4" s="256" t="s">
        <v>24</v>
      </c>
    </row>
    <row r="5" s="199" customFormat="1" ht="12" spans="1:18">
      <c r="A5" s="207">
        <v>2</v>
      </c>
      <c r="B5" s="208" t="s">
        <v>25</v>
      </c>
      <c r="C5" s="208" t="s">
        <v>22</v>
      </c>
      <c r="D5" s="208" t="s">
        <v>13</v>
      </c>
      <c r="E5" s="208">
        <v>80</v>
      </c>
      <c r="F5" s="208">
        <v>25.5</v>
      </c>
      <c r="G5" s="209"/>
      <c r="H5" s="209"/>
      <c r="I5" s="228"/>
      <c r="J5" s="229"/>
      <c r="K5" s="230"/>
      <c r="L5" s="231"/>
      <c r="M5" s="232">
        <v>99.15</v>
      </c>
      <c r="N5" s="233">
        <f t="shared" si="0"/>
        <v>99.15</v>
      </c>
      <c r="O5" s="234" t="s">
        <v>26</v>
      </c>
      <c r="P5" s="235">
        <v>1.5</v>
      </c>
      <c r="Q5" s="255">
        <f t="shared" si="1"/>
        <v>148.725</v>
      </c>
      <c r="R5" s="256"/>
    </row>
    <row r="6" s="200" customFormat="1" ht="12" spans="1:18">
      <c r="A6" s="207">
        <v>3</v>
      </c>
      <c r="B6" s="210" t="s">
        <v>27</v>
      </c>
      <c r="C6" s="210" t="s">
        <v>22</v>
      </c>
      <c r="D6" s="210" t="s">
        <v>28</v>
      </c>
      <c r="E6" s="210">
        <v>80</v>
      </c>
      <c r="F6" s="210">
        <v>25.5</v>
      </c>
      <c r="G6" s="209"/>
      <c r="H6" s="209"/>
      <c r="I6" s="228"/>
      <c r="J6" s="229"/>
      <c r="K6" s="230"/>
      <c r="L6" s="231"/>
      <c r="M6" s="232">
        <v>86.18</v>
      </c>
      <c r="N6" s="233">
        <f t="shared" si="0"/>
        <v>86.18</v>
      </c>
      <c r="O6" s="236" t="s">
        <v>29</v>
      </c>
      <c r="P6" s="235">
        <v>1.5</v>
      </c>
      <c r="Q6" s="210">
        <f t="shared" si="1"/>
        <v>129.27</v>
      </c>
      <c r="R6" s="257" t="s">
        <v>30</v>
      </c>
    </row>
    <row r="7" s="200" customFormat="1" ht="12" spans="1:18">
      <c r="A7" s="207">
        <v>4</v>
      </c>
      <c r="B7" s="210" t="s">
        <v>31</v>
      </c>
      <c r="C7" s="210" t="s">
        <v>22</v>
      </c>
      <c r="D7" s="210" t="s">
        <v>11</v>
      </c>
      <c r="E7" s="210">
        <v>80</v>
      </c>
      <c r="F7" s="210">
        <v>25.5</v>
      </c>
      <c r="G7" s="209"/>
      <c r="H7" s="209"/>
      <c r="I7" s="228"/>
      <c r="J7" s="229"/>
      <c r="K7" s="230">
        <v>85</v>
      </c>
      <c r="L7" s="231"/>
      <c r="M7" s="232"/>
      <c r="N7" s="208">
        <f t="shared" si="0"/>
        <v>85</v>
      </c>
      <c r="O7" s="236" t="s">
        <v>32</v>
      </c>
      <c r="P7" s="235">
        <v>1.6</v>
      </c>
      <c r="Q7" s="210">
        <f t="shared" ref="Q7:Q9" si="2">N7*P7</f>
        <v>136</v>
      </c>
      <c r="R7" s="257"/>
    </row>
    <row r="8" s="200" customFormat="1" ht="12" spans="1:18">
      <c r="A8" s="207">
        <v>5</v>
      </c>
      <c r="B8" s="210" t="s">
        <v>33</v>
      </c>
      <c r="C8" s="210" t="s">
        <v>22</v>
      </c>
      <c r="D8" s="210" t="s">
        <v>34</v>
      </c>
      <c r="E8" s="210">
        <v>80</v>
      </c>
      <c r="F8" s="210">
        <v>25.5</v>
      </c>
      <c r="G8" s="209"/>
      <c r="H8" s="209"/>
      <c r="I8" s="228"/>
      <c r="J8" s="229">
        <f>27+2</f>
        <v>29</v>
      </c>
      <c r="K8" s="230"/>
      <c r="L8" s="231">
        <v>45</v>
      </c>
      <c r="M8" s="232"/>
      <c r="N8" s="208">
        <f t="shared" si="0"/>
        <v>74</v>
      </c>
      <c r="O8" s="236" t="s">
        <v>35</v>
      </c>
      <c r="P8" s="235">
        <v>1.5</v>
      </c>
      <c r="Q8" s="210">
        <f t="shared" si="2"/>
        <v>111</v>
      </c>
      <c r="R8" s="257" t="s">
        <v>36</v>
      </c>
    </row>
    <row r="9" s="200" customFormat="1" ht="12" spans="1:18">
      <c r="A9" s="207">
        <v>6</v>
      </c>
      <c r="B9" s="210" t="s">
        <v>37</v>
      </c>
      <c r="C9" s="210" t="s">
        <v>22</v>
      </c>
      <c r="D9" s="210" t="s">
        <v>38</v>
      </c>
      <c r="E9" s="210">
        <v>80</v>
      </c>
      <c r="F9" s="210">
        <v>25.5</v>
      </c>
      <c r="G9" s="209"/>
      <c r="H9" s="209"/>
      <c r="I9" s="228"/>
      <c r="J9" s="229">
        <f>18*1.25</f>
        <v>22.5</v>
      </c>
      <c r="K9" s="230"/>
      <c r="L9" s="231"/>
      <c r="M9" s="232">
        <f>30*1.2</f>
        <v>36</v>
      </c>
      <c r="N9" s="208">
        <f t="shared" si="0"/>
        <v>58.5</v>
      </c>
      <c r="O9" s="236" t="s">
        <v>39</v>
      </c>
      <c r="P9" s="235">
        <v>1.5</v>
      </c>
      <c r="Q9" s="210">
        <f t="shared" si="2"/>
        <v>87.75</v>
      </c>
      <c r="R9" s="257" t="s">
        <v>40</v>
      </c>
    </row>
    <row r="10" s="200" customFormat="1" ht="12" spans="1:18">
      <c r="A10" s="207"/>
      <c r="B10" s="210"/>
      <c r="C10" s="210"/>
      <c r="D10" s="210"/>
      <c r="E10" s="210"/>
      <c r="F10" s="210"/>
      <c r="G10" s="209"/>
      <c r="H10" s="209"/>
      <c r="I10" s="228"/>
      <c r="J10" s="229"/>
      <c r="K10" s="230"/>
      <c r="L10" s="231"/>
      <c r="M10" s="232"/>
      <c r="N10" s="208"/>
      <c r="O10" s="236"/>
      <c r="P10" s="235"/>
      <c r="Q10" s="210"/>
      <c r="R10" s="257"/>
    </row>
    <row r="11" s="7" customFormat="1" ht="12" spans="1:18">
      <c r="A11" s="211" t="s">
        <v>41</v>
      </c>
      <c r="B11" s="212" t="s">
        <v>42</v>
      </c>
      <c r="C11" s="212"/>
      <c r="D11" s="212"/>
      <c r="E11" s="212"/>
      <c r="F11" s="212"/>
      <c r="G11" s="95"/>
      <c r="H11" s="95"/>
      <c r="I11" s="129"/>
      <c r="J11" s="130"/>
      <c r="K11" s="131"/>
      <c r="L11" s="132"/>
      <c r="M11" s="133"/>
      <c r="N11" s="212"/>
      <c r="O11" s="237"/>
      <c r="P11" s="238"/>
      <c r="Q11" s="212"/>
      <c r="R11" s="258"/>
    </row>
    <row r="12" s="201" customFormat="1" ht="12" spans="1:18">
      <c r="A12" s="213">
        <v>1</v>
      </c>
      <c r="B12" s="214" t="s">
        <v>43</v>
      </c>
      <c r="C12" s="214" t="s">
        <v>44</v>
      </c>
      <c r="D12" s="214" t="s">
        <v>11</v>
      </c>
      <c r="E12" s="214">
        <v>60</v>
      </c>
      <c r="F12" s="214">
        <v>25.5</v>
      </c>
      <c r="G12" s="214"/>
      <c r="H12" s="214"/>
      <c r="I12" s="122"/>
      <c r="J12" s="123"/>
      <c r="K12" s="124">
        <v>6.9</v>
      </c>
      <c r="L12" s="125"/>
      <c r="M12" s="126"/>
      <c r="N12" s="239">
        <f t="shared" ref="N12:N23" si="3">SUM(I12:M12)</f>
        <v>6.9</v>
      </c>
      <c r="O12" s="240" t="s">
        <v>45</v>
      </c>
      <c r="P12" s="241"/>
      <c r="Q12" s="214">
        <v>7.5</v>
      </c>
      <c r="R12" s="259"/>
    </row>
    <row r="13" s="201" customFormat="1" ht="12" spans="1:18">
      <c r="A13" s="213">
        <v>2</v>
      </c>
      <c r="B13" s="214" t="s">
        <v>46</v>
      </c>
      <c r="C13" s="214" t="s">
        <v>44</v>
      </c>
      <c r="D13" s="214" t="s">
        <v>11</v>
      </c>
      <c r="E13" s="214">
        <v>60</v>
      </c>
      <c r="F13" s="214">
        <v>30.5</v>
      </c>
      <c r="G13" s="214"/>
      <c r="H13" s="214"/>
      <c r="I13" s="122"/>
      <c r="J13" s="123"/>
      <c r="K13" s="124">
        <f>39+15</f>
        <v>54</v>
      </c>
      <c r="L13" s="125"/>
      <c r="M13" s="126"/>
      <c r="N13" s="242">
        <f t="shared" si="3"/>
        <v>54</v>
      </c>
      <c r="O13" s="240" t="s">
        <v>47</v>
      </c>
      <c r="P13" s="241"/>
      <c r="Q13" s="239">
        <v>30</v>
      </c>
      <c r="R13" s="259"/>
    </row>
    <row r="14" s="201" customFormat="1" ht="12" spans="1:18">
      <c r="A14" s="213">
        <v>3</v>
      </c>
      <c r="B14" s="214" t="s">
        <v>48</v>
      </c>
      <c r="C14" s="214" t="s">
        <v>44</v>
      </c>
      <c r="D14" s="214" t="s">
        <v>11</v>
      </c>
      <c r="E14" s="214">
        <v>60</v>
      </c>
      <c r="F14" s="214">
        <v>25.5</v>
      </c>
      <c r="G14" s="214"/>
      <c r="H14" s="214"/>
      <c r="I14" s="122"/>
      <c r="J14" s="123"/>
      <c r="K14" s="124">
        <v>65</v>
      </c>
      <c r="L14" s="125"/>
      <c r="M14" s="126"/>
      <c r="N14" s="214">
        <f t="shared" si="3"/>
        <v>65</v>
      </c>
      <c r="O14" s="240" t="s">
        <v>49</v>
      </c>
      <c r="P14" s="241">
        <v>1.1</v>
      </c>
      <c r="Q14" s="214">
        <f t="shared" ref="Q14:Q21" si="4">N14*P14</f>
        <v>71.5</v>
      </c>
      <c r="R14" s="259"/>
    </row>
    <row r="15" s="201" customFormat="1" ht="12" spans="1:18">
      <c r="A15" s="213">
        <v>4</v>
      </c>
      <c r="B15" s="214" t="s">
        <v>50</v>
      </c>
      <c r="C15" s="214" t="s">
        <v>44</v>
      </c>
      <c r="D15" s="214" t="s">
        <v>11</v>
      </c>
      <c r="E15" s="214">
        <v>60</v>
      </c>
      <c r="F15" s="214">
        <v>32</v>
      </c>
      <c r="G15" s="214"/>
      <c r="H15" s="214"/>
      <c r="I15" s="122"/>
      <c r="J15" s="123"/>
      <c r="K15" s="124">
        <v>65</v>
      </c>
      <c r="L15" s="125"/>
      <c r="M15" s="126"/>
      <c r="N15" s="214">
        <f t="shared" si="3"/>
        <v>65</v>
      </c>
      <c r="O15" s="240" t="s">
        <v>51</v>
      </c>
      <c r="P15" s="241"/>
      <c r="Q15" s="214">
        <f>N15*0.8</f>
        <v>52</v>
      </c>
      <c r="R15" s="259"/>
    </row>
    <row r="16" s="201" customFormat="1" ht="12" spans="1:18">
      <c r="A16" s="213">
        <v>5</v>
      </c>
      <c r="B16" s="214" t="s">
        <v>52</v>
      </c>
      <c r="C16" s="214" t="s">
        <v>44</v>
      </c>
      <c r="D16" s="214" t="s">
        <v>11</v>
      </c>
      <c r="E16" s="214">
        <v>60</v>
      </c>
      <c r="F16" s="214">
        <v>25.5</v>
      </c>
      <c r="G16" s="214"/>
      <c r="H16" s="214"/>
      <c r="I16" s="122"/>
      <c r="J16" s="123"/>
      <c r="K16" s="124">
        <v>14</v>
      </c>
      <c r="L16" s="125"/>
      <c r="M16" s="126"/>
      <c r="N16" s="214">
        <f t="shared" si="3"/>
        <v>14</v>
      </c>
      <c r="O16" s="240" t="s">
        <v>53</v>
      </c>
      <c r="P16" s="241">
        <v>1</v>
      </c>
      <c r="Q16" s="214">
        <f t="shared" si="4"/>
        <v>14</v>
      </c>
      <c r="R16" s="259"/>
    </row>
    <row r="17" s="201" customFormat="1" ht="12" spans="1:18">
      <c r="A17" s="213">
        <v>6</v>
      </c>
      <c r="B17" s="214" t="s">
        <v>54</v>
      </c>
      <c r="C17" s="214" t="s">
        <v>44</v>
      </c>
      <c r="D17" s="214" t="s">
        <v>11</v>
      </c>
      <c r="E17" s="214">
        <v>60</v>
      </c>
      <c r="F17" s="214">
        <v>25.5</v>
      </c>
      <c r="G17" s="214"/>
      <c r="H17" s="214"/>
      <c r="I17" s="122"/>
      <c r="J17" s="123"/>
      <c r="K17" s="124">
        <v>15</v>
      </c>
      <c r="L17" s="125"/>
      <c r="M17" s="126"/>
      <c r="N17" s="214">
        <f t="shared" si="3"/>
        <v>15</v>
      </c>
      <c r="O17" s="240" t="s">
        <v>55</v>
      </c>
      <c r="P17" s="241">
        <v>0.9</v>
      </c>
      <c r="Q17" s="214">
        <f t="shared" si="4"/>
        <v>13.5</v>
      </c>
      <c r="R17" s="259"/>
    </row>
    <row r="18" s="74" customFormat="1" ht="12" spans="1:18">
      <c r="A18" s="90">
        <v>7</v>
      </c>
      <c r="B18" s="91" t="s">
        <v>56</v>
      </c>
      <c r="C18" s="91" t="s">
        <v>44</v>
      </c>
      <c r="D18" s="91" t="s">
        <v>12</v>
      </c>
      <c r="E18" s="91">
        <v>60</v>
      </c>
      <c r="F18" s="91">
        <v>25.5</v>
      </c>
      <c r="G18" s="97"/>
      <c r="H18" s="97"/>
      <c r="I18" s="122"/>
      <c r="J18" s="123"/>
      <c r="K18" s="124"/>
      <c r="L18" s="125">
        <v>35</v>
      </c>
      <c r="M18" s="126"/>
      <c r="N18" s="91">
        <f t="shared" si="3"/>
        <v>35</v>
      </c>
      <c r="O18" s="106" t="s">
        <v>57</v>
      </c>
      <c r="P18" s="241">
        <v>1.1</v>
      </c>
      <c r="Q18" s="91">
        <f t="shared" si="4"/>
        <v>38.5</v>
      </c>
      <c r="R18" s="163"/>
    </row>
    <row r="19" s="74" customFormat="1" ht="12" spans="1:18">
      <c r="A19" s="90">
        <v>8</v>
      </c>
      <c r="B19" s="91" t="s">
        <v>58</v>
      </c>
      <c r="C19" s="91" t="s">
        <v>44</v>
      </c>
      <c r="D19" s="91" t="s">
        <v>10</v>
      </c>
      <c r="E19" s="91">
        <v>60</v>
      </c>
      <c r="F19" s="91">
        <v>25.5</v>
      </c>
      <c r="G19" s="97"/>
      <c r="H19" s="97"/>
      <c r="I19" s="122"/>
      <c r="J19" s="123">
        <f>28*1.2</f>
        <v>33.6</v>
      </c>
      <c r="K19" s="124"/>
      <c r="L19" s="125"/>
      <c r="M19" s="126"/>
      <c r="N19" s="91">
        <f t="shared" si="3"/>
        <v>33.6</v>
      </c>
      <c r="O19" s="106" t="s">
        <v>59</v>
      </c>
      <c r="P19" s="241">
        <v>1.5</v>
      </c>
      <c r="Q19" s="91">
        <f t="shared" si="4"/>
        <v>50.4</v>
      </c>
      <c r="R19" s="163" t="s">
        <v>60</v>
      </c>
    </row>
    <row r="20" s="74" customFormat="1" ht="12" spans="1:18">
      <c r="A20" s="90">
        <v>9</v>
      </c>
      <c r="B20" s="91" t="s">
        <v>61</v>
      </c>
      <c r="C20" s="91" t="s">
        <v>62</v>
      </c>
      <c r="D20" s="91" t="s">
        <v>34</v>
      </c>
      <c r="E20" s="91">
        <v>60</v>
      </c>
      <c r="F20" s="91" t="s">
        <v>63</v>
      </c>
      <c r="G20" s="97"/>
      <c r="H20" s="97"/>
      <c r="I20" s="122"/>
      <c r="J20" s="123">
        <f>20+17*1.2</f>
        <v>40.4</v>
      </c>
      <c r="K20" s="124"/>
      <c r="L20" s="125">
        <f>6*1.2</f>
        <v>7.2</v>
      </c>
      <c r="M20" s="126"/>
      <c r="N20" s="91">
        <f t="shared" si="3"/>
        <v>47.6</v>
      </c>
      <c r="O20" s="106" t="s">
        <v>64</v>
      </c>
      <c r="P20" s="241" t="s">
        <v>65</v>
      </c>
      <c r="Q20" s="162">
        <f>20*1.5+27.6*0.28</f>
        <v>37.728</v>
      </c>
      <c r="R20" s="163" t="s">
        <v>66</v>
      </c>
    </row>
    <row r="21" s="74" customFormat="1" ht="12" spans="1:18">
      <c r="A21" s="90">
        <v>10</v>
      </c>
      <c r="B21" s="91" t="s">
        <v>67</v>
      </c>
      <c r="C21" s="91" t="s">
        <v>44</v>
      </c>
      <c r="D21" s="91" t="s">
        <v>13</v>
      </c>
      <c r="E21" s="91">
        <v>60</v>
      </c>
      <c r="F21" s="91">
        <v>25.5</v>
      </c>
      <c r="G21" s="97"/>
      <c r="H21" s="97"/>
      <c r="I21" s="122"/>
      <c r="J21" s="123"/>
      <c r="K21" s="124"/>
      <c r="L21" s="125"/>
      <c r="M21" s="126">
        <v>16</v>
      </c>
      <c r="N21" s="91">
        <f t="shared" si="3"/>
        <v>16</v>
      </c>
      <c r="O21" s="106" t="s">
        <v>13</v>
      </c>
      <c r="P21" s="241">
        <v>1</v>
      </c>
      <c r="Q21" s="91">
        <f t="shared" si="4"/>
        <v>16</v>
      </c>
      <c r="R21" s="163"/>
    </row>
    <row r="22" s="74" customFormat="1" ht="12" spans="1:18">
      <c r="A22" s="90">
        <v>11</v>
      </c>
      <c r="B22" s="91" t="s">
        <v>68</v>
      </c>
      <c r="C22" s="91" t="s">
        <v>62</v>
      </c>
      <c r="D22" s="91" t="s">
        <v>9</v>
      </c>
      <c r="E22" s="91">
        <v>60</v>
      </c>
      <c r="F22" s="91" t="s">
        <v>63</v>
      </c>
      <c r="G22" s="97"/>
      <c r="H22" s="97"/>
      <c r="I22" s="122">
        <f>(24+2)*1.2</f>
        <v>31.2</v>
      </c>
      <c r="J22" s="123"/>
      <c r="K22" s="124"/>
      <c r="L22" s="125"/>
      <c r="M22" s="126"/>
      <c r="N22" s="91">
        <f t="shared" si="3"/>
        <v>31.2</v>
      </c>
      <c r="O22" s="106" t="s">
        <v>69</v>
      </c>
      <c r="P22" s="241" t="s">
        <v>65</v>
      </c>
      <c r="Q22" s="162">
        <f>24*1.5+3.6*0.28</f>
        <v>37.008</v>
      </c>
      <c r="R22" s="163" t="s">
        <v>70</v>
      </c>
    </row>
    <row r="23" s="74" customFormat="1" ht="24" spans="1:18">
      <c r="A23" s="90">
        <v>12</v>
      </c>
      <c r="B23" s="215" t="s">
        <v>71</v>
      </c>
      <c r="C23" s="91" t="s">
        <v>62</v>
      </c>
      <c r="D23" s="91" t="s">
        <v>9</v>
      </c>
      <c r="E23" s="215">
        <v>60</v>
      </c>
      <c r="F23" s="91" t="s">
        <v>63</v>
      </c>
      <c r="G23" s="216"/>
      <c r="H23" s="216"/>
      <c r="I23" s="243">
        <f>20*1.2+(26+3)*1.2</f>
        <v>58.8</v>
      </c>
      <c r="J23" s="244"/>
      <c r="K23" s="245"/>
      <c r="L23" s="246"/>
      <c r="M23" s="247"/>
      <c r="N23" s="215">
        <f t="shared" si="3"/>
        <v>58.8</v>
      </c>
      <c r="O23" s="248" t="s">
        <v>72</v>
      </c>
      <c r="P23" s="241" t="s">
        <v>65</v>
      </c>
      <c r="Q23" s="215">
        <f>31.2*1.5+24*0.28</f>
        <v>53.52</v>
      </c>
      <c r="R23" s="260" t="s">
        <v>73</v>
      </c>
    </row>
    <row r="24" s="7" customFormat="1" ht="12" spans="1:18">
      <c r="A24" s="217" t="s">
        <v>74</v>
      </c>
      <c r="B24" s="218" t="s">
        <v>75</v>
      </c>
      <c r="C24" s="218"/>
      <c r="D24" s="218"/>
      <c r="E24" s="218"/>
      <c r="F24" s="218"/>
      <c r="G24" s="95"/>
      <c r="H24" s="95"/>
      <c r="I24" s="129"/>
      <c r="J24" s="130"/>
      <c r="K24" s="131"/>
      <c r="L24" s="132"/>
      <c r="M24" s="133"/>
      <c r="N24" s="218"/>
      <c r="O24" s="249"/>
      <c r="P24" s="238"/>
      <c r="Q24" s="218"/>
      <c r="R24" s="261"/>
    </row>
    <row r="25" s="201" customFormat="1" ht="12" spans="1:18">
      <c r="A25" s="213">
        <v>1</v>
      </c>
      <c r="B25" s="214" t="s">
        <v>76</v>
      </c>
      <c r="C25" s="214" t="s">
        <v>77</v>
      </c>
      <c r="D25" s="214" t="s">
        <v>11</v>
      </c>
      <c r="E25" s="214">
        <v>60</v>
      </c>
      <c r="F25" s="214">
        <v>12</v>
      </c>
      <c r="G25" s="219"/>
      <c r="H25" s="219"/>
      <c r="I25" s="122"/>
      <c r="J25" s="123"/>
      <c r="K25" s="124">
        <v>50.1</v>
      </c>
      <c r="L25" s="125"/>
      <c r="M25" s="126"/>
      <c r="N25" s="214">
        <f t="shared" ref="N25:N63" si="5">SUM(I25:M25)</f>
        <v>50.1</v>
      </c>
      <c r="O25" s="240" t="s">
        <v>78</v>
      </c>
      <c r="P25" s="241"/>
      <c r="Q25" s="214">
        <v>9.4</v>
      </c>
      <c r="R25" s="259"/>
    </row>
    <row r="26" s="201" customFormat="1" ht="12" spans="1:18">
      <c r="A26" s="213">
        <v>2</v>
      </c>
      <c r="B26" s="214" t="s">
        <v>79</v>
      </c>
      <c r="C26" s="214" t="s">
        <v>77</v>
      </c>
      <c r="D26" s="214" t="s">
        <v>11</v>
      </c>
      <c r="E26" s="214" t="s">
        <v>80</v>
      </c>
      <c r="F26" s="214">
        <v>12</v>
      </c>
      <c r="G26" s="219"/>
      <c r="H26" s="219"/>
      <c r="I26" s="122"/>
      <c r="J26" s="123"/>
      <c r="K26" s="124">
        <v>120</v>
      </c>
      <c r="L26" s="125"/>
      <c r="M26" s="126"/>
      <c r="N26" s="214">
        <f t="shared" si="5"/>
        <v>120</v>
      </c>
      <c r="O26" s="240" t="s">
        <v>81</v>
      </c>
      <c r="P26" s="241">
        <v>0.31</v>
      </c>
      <c r="Q26" s="214">
        <f t="shared" ref="Q26:Q35" si="6">N26*P26</f>
        <v>37.2</v>
      </c>
      <c r="R26" s="259"/>
    </row>
    <row r="27" s="201" customFormat="1" ht="12" spans="1:18">
      <c r="A27" s="213">
        <v>3</v>
      </c>
      <c r="B27" s="214" t="s">
        <v>82</v>
      </c>
      <c r="C27" s="214" t="s">
        <v>77</v>
      </c>
      <c r="D27" s="214" t="s">
        <v>11</v>
      </c>
      <c r="E27" s="214" t="s">
        <v>80</v>
      </c>
      <c r="F27" s="214">
        <v>10</v>
      </c>
      <c r="G27" s="219"/>
      <c r="H27" s="219"/>
      <c r="I27" s="122"/>
      <c r="J27" s="123"/>
      <c r="K27" s="124">
        <v>40</v>
      </c>
      <c r="L27" s="125"/>
      <c r="M27" s="126"/>
      <c r="N27" s="214">
        <f t="shared" si="5"/>
        <v>40</v>
      </c>
      <c r="O27" s="240" t="s">
        <v>83</v>
      </c>
      <c r="P27" s="241">
        <v>0.27</v>
      </c>
      <c r="Q27" s="214">
        <f t="shared" si="6"/>
        <v>10.8</v>
      </c>
      <c r="R27" s="259"/>
    </row>
    <row r="28" s="201" customFormat="1" ht="12" spans="1:18">
      <c r="A28" s="213">
        <v>4</v>
      </c>
      <c r="B28" s="214" t="s">
        <v>84</v>
      </c>
      <c r="C28" s="214" t="s">
        <v>77</v>
      </c>
      <c r="D28" s="214" t="s">
        <v>11</v>
      </c>
      <c r="E28" s="214" t="s">
        <v>80</v>
      </c>
      <c r="F28" s="214">
        <v>10</v>
      </c>
      <c r="G28" s="219"/>
      <c r="H28" s="219"/>
      <c r="I28" s="122"/>
      <c r="J28" s="123"/>
      <c r="K28" s="124">
        <v>23</v>
      </c>
      <c r="L28" s="125"/>
      <c r="M28" s="126"/>
      <c r="N28" s="214">
        <f t="shared" si="5"/>
        <v>23</v>
      </c>
      <c r="O28" s="240" t="s">
        <v>85</v>
      </c>
      <c r="P28" s="241">
        <v>0.24</v>
      </c>
      <c r="Q28" s="239">
        <f t="shared" si="6"/>
        <v>5.52</v>
      </c>
      <c r="R28" s="259"/>
    </row>
    <row r="29" s="201" customFormat="1" ht="12" spans="1:18">
      <c r="A29" s="213">
        <v>5</v>
      </c>
      <c r="B29" s="214" t="s">
        <v>86</v>
      </c>
      <c r="C29" s="214" t="s">
        <v>77</v>
      </c>
      <c r="D29" s="214" t="s">
        <v>11</v>
      </c>
      <c r="E29" s="214" t="s">
        <v>80</v>
      </c>
      <c r="F29" s="214" t="s">
        <v>87</v>
      </c>
      <c r="G29" s="219"/>
      <c r="H29" s="219"/>
      <c r="I29" s="122"/>
      <c r="J29" s="123"/>
      <c r="K29" s="124">
        <v>57</v>
      </c>
      <c r="L29" s="125"/>
      <c r="M29" s="126"/>
      <c r="N29" s="214">
        <f t="shared" si="5"/>
        <v>57</v>
      </c>
      <c r="O29" s="240" t="s">
        <v>88</v>
      </c>
      <c r="P29" s="250">
        <f>Q29/N29</f>
        <v>0.350877192982456</v>
      </c>
      <c r="Q29" s="214">
        <v>20</v>
      </c>
      <c r="R29" s="259"/>
    </row>
    <row r="30" s="201" customFormat="1" ht="12" spans="1:18">
      <c r="A30" s="213">
        <v>6</v>
      </c>
      <c r="B30" s="214" t="s">
        <v>89</v>
      </c>
      <c r="C30" s="214" t="s">
        <v>77</v>
      </c>
      <c r="D30" s="214" t="s">
        <v>90</v>
      </c>
      <c r="E30" s="214" t="s">
        <v>80</v>
      </c>
      <c r="F30" s="214">
        <v>15</v>
      </c>
      <c r="G30" s="219"/>
      <c r="H30" s="219"/>
      <c r="I30" s="122"/>
      <c r="J30" s="123"/>
      <c r="K30" s="124">
        <v>100</v>
      </c>
      <c r="L30" s="125">
        <v>52</v>
      </c>
      <c r="M30" s="126"/>
      <c r="N30" s="214">
        <f t="shared" si="5"/>
        <v>152</v>
      </c>
      <c r="O30" s="240" t="s">
        <v>91</v>
      </c>
      <c r="P30" s="241">
        <v>0.27</v>
      </c>
      <c r="Q30" s="214">
        <f t="shared" si="6"/>
        <v>41.04</v>
      </c>
      <c r="R30" s="259" t="s">
        <v>92</v>
      </c>
    </row>
    <row r="31" s="201" customFormat="1" ht="12" spans="1:18">
      <c r="A31" s="213">
        <v>7</v>
      </c>
      <c r="B31" s="214" t="s">
        <v>93</v>
      </c>
      <c r="C31" s="214" t="s">
        <v>77</v>
      </c>
      <c r="D31" s="214" t="s">
        <v>11</v>
      </c>
      <c r="E31" s="214" t="s">
        <v>80</v>
      </c>
      <c r="F31" s="214">
        <v>10</v>
      </c>
      <c r="G31" s="219"/>
      <c r="H31" s="219"/>
      <c r="I31" s="122"/>
      <c r="J31" s="123"/>
      <c r="K31" s="124">
        <v>40</v>
      </c>
      <c r="L31" s="125"/>
      <c r="M31" s="126"/>
      <c r="N31" s="214">
        <f t="shared" si="5"/>
        <v>40</v>
      </c>
      <c r="O31" s="240" t="s">
        <v>94</v>
      </c>
      <c r="P31" s="241">
        <v>0.28</v>
      </c>
      <c r="Q31" s="214">
        <f t="shared" si="6"/>
        <v>11.2</v>
      </c>
      <c r="R31" s="259"/>
    </row>
    <row r="32" s="201" customFormat="1" ht="12" spans="1:18">
      <c r="A32" s="213">
        <v>8</v>
      </c>
      <c r="B32" s="220" t="s">
        <v>95</v>
      </c>
      <c r="C32" s="214" t="s">
        <v>77</v>
      </c>
      <c r="D32" s="214" t="s">
        <v>11</v>
      </c>
      <c r="E32" s="220" t="s">
        <v>80</v>
      </c>
      <c r="F32" s="220">
        <v>10</v>
      </c>
      <c r="G32" s="219"/>
      <c r="H32" s="219"/>
      <c r="I32" s="122"/>
      <c r="J32" s="123"/>
      <c r="K32" s="124">
        <v>36</v>
      </c>
      <c r="L32" s="125"/>
      <c r="M32" s="126"/>
      <c r="N32" s="220">
        <f t="shared" si="5"/>
        <v>36</v>
      </c>
      <c r="O32" s="251" t="s">
        <v>96</v>
      </c>
      <c r="P32" s="252">
        <v>0.26</v>
      </c>
      <c r="Q32" s="262">
        <f t="shared" si="6"/>
        <v>9.36</v>
      </c>
      <c r="R32" s="263"/>
    </row>
    <row r="33" s="5" customFormat="1" ht="20.1" customHeight="1" spans="1:18">
      <c r="A33" s="96">
        <v>9</v>
      </c>
      <c r="B33" s="183" t="s">
        <v>97</v>
      </c>
      <c r="C33" s="93" t="s">
        <v>77</v>
      </c>
      <c r="D33" s="91" t="s">
        <v>12</v>
      </c>
      <c r="E33" s="183">
        <v>60</v>
      </c>
      <c r="F33" s="93">
        <v>12</v>
      </c>
      <c r="G33" s="97"/>
      <c r="H33" s="97"/>
      <c r="I33" s="122"/>
      <c r="J33" s="123"/>
      <c r="K33" s="124"/>
      <c r="L33" s="125">
        <v>35</v>
      </c>
      <c r="M33" s="126"/>
      <c r="N33" s="183">
        <f t="shared" si="5"/>
        <v>35</v>
      </c>
      <c r="O33" s="184" t="s">
        <v>98</v>
      </c>
      <c r="P33" s="252">
        <v>0.25</v>
      </c>
      <c r="Q33" s="193">
        <f t="shared" si="6"/>
        <v>8.75</v>
      </c>
      <c r="R33" s="195"/>
    </row>
    <row r="34" s="5" customFormat="1" ht="20.1" customHeight="1" spans="1:18">
      <c r="A34" s="96">
        <v>10</v>
      </c>
      <c r="B34" s="183" t="s">
        <v>99</v>
      </c>
      <c r="C34" s="93" t="s">
        <v>100</v>
      </c>
      <c r="D34" s="91" t="s">
        <v>12</v>
      </c>
      <c r="E34" s="183">
        <v>40</v>
      </c>
      <c r="F34" s="93">
        <v>8.5</v>
      </c>
      <c r="G34" s="97"/>
      <c r="H34" s="97"/>
      <c r="I34" s="122"/>
      <c r="J34" s="123"/>
      <c r="K34" s="124"/>
      <c r="L34" s="125">
        <f>(42+4)*1.2</f>
        <v>55.2</v>
      </c>
      <c r="M34" s="126"/>
      <c r="N34" s="183">
        <f t="shared" si="5"/>
        <v>55.2</v>
      </c>
      <c r="O34" s="184" t="s">
        <v>101</v>
      </c>
      <c r="P34" s="252">
        <v>0.3</v>
      </c>
      <c r="Q34" s="193">
        <f t="shared" si="6"/>
        <v>16.56</v>
      </c>
      <c r="R34" s="195"/>
    </row>
    <row r="35" s="5" customFormat="1" ht="20.1" customHeight="1" spans="1:18">
      <c r="A35" s="96">
        <v>11</v>
      </c>
      <c r="B35" s="183" t="s">
        <v>102</v>
      </c>
      <c r="C35" s="93" t="s">
        <v>77</v>
      </c>
      <c r="D35" s="91" t="s">
        <v>12</v>
      </c>
      <c r="E35" s="183" t="s">
        <v>80</v>
      </c>
      <c r="F35" s="93" t="s">
        <v>87</v>
      </c>
      <c r="G35" s="97"/>
      <c r="H35" s="97"/>
      <c r="I35" s="122"/>
      <c r="J35" s="123"/>
      <c r="K35" s="124"/>
      <c r="L35" s="125">
        <v>55.45</v>
      </c>
      <c r="M35" s="126"/>
      <c r="N35" s="193">
        <f t="shared" si="5"/>
        <v>55.45</v>
      </c>
      <c r="O35" s="184" t="s">
        <v>103</v>
      </c>
      <c r="P35" s="252">
        <v>0.35</v>
      </c>
      <c r="Q35" s="193">
        <f t="shared" si="6"/>
        <v>19.4075</v>
      </c>
      <c r="R35" s="195"/>
    </row>
    <row r="36" s="5" customFormat="1" ht="20.1" customHeight="1" spans="1:18">
      <c r="A36" s="96">
        <v>12</v>
      </c>
      <c r="B36" s="183" t="s">
        <v>104</v>
      </c>
      <c r="C36" s="93" t="s">
        <v>105</v>
      </c>
      <c r="D36" s="91" t="s">
        <v>34</v>
      </c>
      <c r="E36" s="183" t="s">
        <v>80</v>
      </c>
      <c r="F36" s="93" t="s">
        <v>87</v>
      </c>
      <c r="G36" s="97"/>
      <c r="H36" s="97"/>
      <c r="I36" s="122"/>
      <c r="J36" s="123">
        <v>53</v>
      </c>
      <c r="K36" s="124"/>
      <c r="L36" s="125">
        <v>58</v>
      </c>
      <c r="M36" s="126"/>
      <c r="N36" s="183">
        <f t="shared" si="5"/>
        <v>111</v>
      </c>
      <c r="O36" s="184" t="s">
        <v>106</v>
      </c>
      <c r="P36" s="252">
        <v>0.35</v>
      </c>
      <c r="Q36" s="193">
        <f t="shared" ref="Q36:Q63" si="7">N36*P36</f>
        <v>38.85</v>
      </c>
      <c r="R36" s="195" t="s">
        <v>107</v>
      </c>
    </row>
    <row r="37" s="5" customFormat="1" ht="20.1" customHeight="1" spans="1:19">
      <c r="A37" s="96">
        <v>13</v>
      </c>
      <c r="B37" s="183" t="s">
        <v>108</v>
      </c>
      <c r="C37" s="93" t="s">
        <v>77</v>
      </c>
      <c r="D37" s="91" t="s">
        <v>12</v>
      </c>
      <c r="E37" s="183" t="s">
        <v>80</v>
      </c>
      <c r="F37" s="93">
        <v>12</v>
      </c>
      <c r="G37" s="97"/>
      <c r="H37" s="97"/>
      <c r="I37" s="122"/>
      <c r="J37" s="123"/>
      <c r="K37" s="124"/>
      <c r="L37" s="125">
        <f>34.5*0.8</f>
        <v>27.6</v>
      </c>
      <c r="M37" s="126"/>
      <c r="N37" s="183">
        <f t="shared" si="5"/>
        <v>27.6</v>
      </c>
      <c r="O37" s="184" t="s">
        <v>109</v>
      </c>
      <c r="P37" s="252">
        <v>0.28</v>
      </c>
      <c r="Q37" s="193">
        <f t="shared" si="7"/>
        <v>7.728</v>
      </c>
      <c r="R37" s="195"/>
      <c r="S37" s="5" t="s">
        <v>110</v>
      </c>
    </row>
    <row r="38" s="5" customFormat="1" ht="20.1" customHeight="1" spans="1:18">
      <c r="A38" s="96">
        <v>14</v>
      </c>
      <c r="B38" s="183" t="s">
        <v>111</v>
      </c>
      <c r="C38" s="93" t="s">
        <v>105</v>
      </c>
      <c r="D38" s="91" t="s">
        <v>34</v>
      </c>
      <c r="E38" s="183" t="s">
        <v>80</v>
      </c>
      <c r="F38" s="183" t="s">
        <v>112</v>
      </c>
      <c r="G38" s="97"/>
      <c r="H38" s="97"/>
      <c r="I38" s="122"/>
      <c r="J38" s="123">
        <f>(29+10)*1.2</f>
        <v>46.8</v>
      </c>
      <c r="K38" s="124"/>
      <c r="L38" s="125">
        <f>35*0.8</f>
        <v>28</v>
      </c>
      <c r="M38" s="126"/>
      <c r="N38" s="183">
        <f t="shared" si="5"/>
        <v>74.8</v>
      </c>
      <c r="O38" s="184" t="s">
        <v>113</v>
      </c>
      <c r="P38" s="252">
        <v>0.27</v>
      </c>
      <c r="Q38" s="193">
        <f t="shared" si="7"/>
        <v>20.196</v>
      </c>
      <c r="R38" s="195" t="s">
        <v>114</v>
      </c>
    </row>
    <row r="39" s="5" customFormat="1" ht="20.1" customHeight="1" spans="1:18">
      <c r="A39" s="96">
        <v>15</v>
      </c>
      <c r="B39" s="183" t="s">
        <v>115</v>
      </c>
      <c r="C39" s="93" t="s">
        <v>105</v>
      </c>
      <c r="D39" s="91" t="s">
        <v>116</v>
      </c>
      <c r="E39" s="183" t="s">
        <v>80</v>
      </c>
      <c r="F39" s="93" t="s">
        <v>87</v>
      </c>
      <c r="G39" s="97"/>
      <c r="H39" s="97"/>
      <c r="I39" s="122">
        <v>24</v>
      </c>
      <c r="J39" s="123"/>
      <c r="K39" s="124"/>
      <c r="L39" s="125">
        <f>64.8*0.8</f>
        <v>51.84</v>
      </c>
      <c r="M39" s="126"/>
      <c r="N39" s="193">
        <f t="shared" si="5"/>
        <v>75.84</v>
      </c>
      <c r="O39" s="184" t="s">
        <v>117</v>
      </c>
      <c r="P39" s="252">
        <v>0.35</v>
      </c>
      <c r="Q39" s="193">
        <f t="shared" si="7"/>
        <v>26.544</v>
      </c>
      <c r="R39" s="195" t="s">
        <v>118</v>
      </c>
    </row>
    <row r="40" s="5" customFormat="1" ht="20.1" customHeight="1" spans="1:18">
      <c r="A40" s="96">
        <v>16</v>
      </c>
      <c r="B40" s="183" t="s">
        <v>119</v>
      </c>
      <c r="C40" s="93" t="s">
        <v>77</v>
      </c>
      <c r="D40" s="91" t="s">
        <v>12</v>
      </c>
      <c r="E40" s="183">
        <v>60</v>
      </c>
      <c r="F40" s="183">
        <v>12</v>
      </c>
      <c r="G40" s="97"/>
      <c r="H40" s="97"/>
      <c r="I40" s="122"/>
      <c r="J40" s="123"/>
      <c r="K40" s="124"/>
      <c r="L40" s="125">
        <f>28.7*0.8</f>
        <v>22.96</v>
      </c>
      <c r="M40" s="126"/>
      <c r="N40" s="193">
        <f t="shared" si="5"/>
        <v>22.96</v>
      </c>
      <c r="O40" s="184" t="s">
        <v>120</v>
      </c>
      <c r="P40" s="252">
        <v>0.3</v>
      </c>
      <c r="Q40" s="193">
        <f t="shared" si="7"/>
        <v>6.888</v>
      </c>
      <c r="R40" s="195"/>
    </row>
    <row r="41" s="5" customFormat="1" ht="20.1" customHeight="1" spans="1:18">
      <c r="A41" s="96">
        <v>17</v>
      </c>
      <c r="B41" s="183" t="s">
        <v>121</v>
      </c>
      <c r="C41" s="93" t="s">
        <v>77</v>
      </c>
      <c r="D41" s="91" t="s">
        <v>12</v>
      </c>
      <c r="E41" s="183">
        <v>60</v>
      </c>
      <c r="F41" s="183">
        <v>12</v>
      </c>
      <c r="G41" s="97"/>
      <c r="H41" s="97"/>
      <c r="I41" s="122"/>
      <c r="J41" s="123"/>
      <c r="K41" s="124"/>
      <c r="L41" s="125">
        <f>18*0.8</f>
        <v>14.4</v>
      </c>
      <c r="M41" s="126"/>
      <c r="N41" s="183">
        <f t="shared" si="5"/>
        <v>14.4</v>
      </c>
      <c r="O41" s="184" t="s">
        <v>122</v>
      </c>
      <c r="P41" s="252">
        <v>0.3</v>
      </c>
      <c r="Q41" s="193">
        <f t="shared" si="7"/>
        <v>4.32</v>
      </c>
      <c r="R41" s="195"/>
    </row>
    <row r="42" s="5" customFormat="1" ht="20.1" customHeight="1" spans="1:18">
      <c r="A42" s="96">
        <v>18</v>
      </c>
      <c r="B42" s="183" t="s">
        <v>123</v>
      </c>
      <c r="C42" s="93" t="s">
        <v>77</v>
      </c>
      <c r="D42" s="91" t="s">
        <v>12</v>
      </c>
      <c r="E42" s="183">
        <v>60</v>
      </c>
      <c r="F42" s="183">
        <v>12</v>
      </c>
      <c r="G42" s="97"/>
      <c r="H42" s="97"/>
      <c r="I42" s="122"/>
      <c r="J42" s="123"/>
      <c r="K42" s="124"/>
      <c r="L42" s="125">
        <v>20</v>
      </c>
      <c r="M42" s="126"/>
      <c r="N42" s="183">
        <f t="shared" si="5"/>
        <v>20</v>
      </c>
      <c r="O42" s="184" t="s">
        <v>124</v>
      </c>
      <c r="P42" s="252">
        <v>0.3</v>
      </c>
      <c r="Q42" s="193">
        <f t="shared" si="7"/>
        <v>6</v>
      </c>
      <c r="R42" s="195"/>
    </row>
    <row r="43" s="5" customFormat="1" ht="20.1" customHeight="1" spans="1:18">
      <c r="A43" s="96">
        <v>19</v>
      </c>
      <c r="B43" s="183" t="s">
        <v>125</v>
      </c>
      <c r="C43" s="93" t="s">
        <v>126</v>
      </c>
      <c r="D43" s="91" t="s">
        <v>12</v>
      </c>
      <c r="E43" s="183" t="s">
        <v>80</v>
      </c>
      <c r="F43" s="93" t="s">
        <v>87</v>
      </c>
      <c r="G43" s="97"/>
      <c r="H43" s="97"/>
      <c r="I43" s="122"/>
      <c r="J43" s="123"/>
      <c r="K43" s="124"/>
      <c r="L43" s="125">
        <f>128*0.8</f>
        <v>102.4</v>
      </c>
      <c r="M43" s="126"/>
      <c r="N43" s="183">
        <f t="shared" si="5"/>
        <v>102.4</v>
      </c>
      <c r="O43" s="184" t="s">
        <v>127</v>
      </c>
      <c r="P43" s="252">
        <v>0.33</v>
      </c>
      <c r="Q43" s="193">
        <f t="shared" si="7"/>
        <v>33.792</v>
      </c>
      <c r="R43" s="195"/>
    </row>
    <row r="44" s="5" customFormat="1" ht="20.1" customHeight="1" spans="1:19">
      <c r="A44" s="96">
        <v>20</v>
      </c>
      <c r="B44" s="183" t="s">
        <v>128</v>
      </c>
      <c r="C44" s="93" t="s">
        <v>105</v>
      </c>
      <c r="D44" s="91" t="s">
        <v>12</v>
      </c>
      <c r="E44" s="183" t="s">
        <v>80</v>
      </c>
      <c r="F44" s="93" t="s">
        <v>87</v>
      </c>
      <c r="G44" s="97"/>
      <c r="H44" s="97"/>
      <c r="I44" s="122"/>
      <c r="J44" s="123"/>
      <c r="K44" s="124"/>
      <c r="L44" s="125">
        <f>46*1.5</f>
        <v>69</v>
      </c>
      <c r="M44" s="126"/>
      <c r="N44" s="183">
        <f t="shared" si="5"/>
        <v>69</v>
      </c>
      <c r="O44" s="184" t="s">
        <v>129</v>
      </c>
      <c r="P44" s="252">
        <v>0.35</v>
      </c>
      <c r="Q44" s="193">
        <f t="shared" si="7"/>
        <v>24.15</v>
      </c>
      <c r="R44" s="195"/>
      <c r="S44" s="5" t="s">
        <v>110</v>
      </c>
    </row>
    <row r="45" s="5" customFormat="1" ht="20.1" customHeight="1" spans="1:18">
      <c r="A45" s="96">
        <v>21</v>
      </c>
      <c r="B45" s="183" t="s">
        <v>130</v>
      </c>
      <c r="C45" s="93" t="s">
        <v>77</v>
      </c>
      <c r="D45" s="91" t="s">
        <v>12</v>
      </c>
      <c r="E45" s="183">
        <v>60</v>
      </c>
      <c r="F45" s="183">
        <v>12</v>
      </c>
      <c r="G45" s="97"/>
      <c r="H45" s="97"/>
      <c r="I45" s="122"/>
      <c r="J45" s="123"/>
      <c r="K45" s="124"/>
      <c r="L45" s="125">
        <v>16</v>
      </c>
      <c r="M45" s="126"/>
      <c r="N45" s="183">
        <f t="shared" si="5"/>
        <v>16</v>
      </c>
      <c r="O45" s="184" t="s">
        <v>131</v>
      </c>
      <c r="P45" s="252">
        <v>0.28</v>
      </c>
      <c r="Q45" s="193">
        <f t="shared" si="7"/>
        <v>4.48</v>
      </c>
      <c r="R45" s="195"/>
    </row>
    <row r="46" s="74" customFormat="1" ht="20.1" customHeight="1" spans="1:18">
      <c r="A46" s="96">
        <v>22</v>
      </c>
      <c r="B46" s="91" t="s">
        <v>132</v>
      </c>
      <c r="C46" s="91" t="s">
        <v>77</v>
      </c>
      <c r="D46" s="91" t="s">
        <v>133</v>
      </c>
      <c r="E46" s="91">
        <v>60</v>
      </c>
      <c r="F46" s="91">
        <v>12</v>
      </c>
      <c r="G46" s="97"/>
      <c r="H46" s="97"/>
      <c r="I46" s="122"/>
      <c r="J46" s="123">
        <f>21*1.1</f>
        <v>23.1</v>
      </c>
      <c r="K46" s="124"/>
      <c r="L46" s="125"/>
      <c r="M46" s="126">
        <f>7*1.2</f>
        <v>8.4</v>
      </c>
      <c r="N46" s="91">
        <f t="shared" si="5"/>
        <v>31.5</v>
      </c>
      <c r="O46" s="106" t="s">
        <v>134</v>
      </c>
      <c r="P46" s="241">
        <v>0.28</v>
      </c>
      <c r="Q46" s="91">
        <f t="shared" si="7"/>
        <v>8.82</v>
      </c>
      <c r="R46" s="163"/>
    </row>
    <row r="47" s="74" customFormat="1" ht="20.1" customHeight="1" spans="1:18">
      <c r="A47" s="96">
        <v>23</v>
      </c>
      <c r="B47" s="91" t="s">
        <v>135</v>
      </c>
      <c r="C47" s="91" t="s">
        <v>77</v>
      </c>
      <c r="D47" s="91" t="s">
        <v>136</v>
      </c>
      <c r="E47" s="91">
        <v>60</v>
      </c>
      <c r="F47" s="91">
        <v>12</v>
      </c>
      <c r="G47" s="97"/>
      <c r="H47" s="97"/>
      <c r="I47" s="122"/>
      <c r="J47" s="123">
        <f>55*0.9</f>
        <v>49.5</v>
      </c>
      <c r="K47" s="124"/>
      <c r="L47" s="125"/>
      <c r="M47" s="126">
        <v>8</v>
      </c>
      <c r="N47" s="91">
        <f t="shared" si="5"/>
        <v>57.5</v>
      </c>
      <c r="O47" s="106" t="s">
        <v>137</v>
      </c>
      <c r="P47" s="241">
        <v>0.27</v>
      </c>
      <c r="Q47" s="162">
        <f t="shared" si="7"/>
        <v>15.525</v>
      </c>
      <c r="R47" s="163"/>
    </row>
    <row r="48" s="74" customFormat="1" ht="20.1" customHeight="1" spans="1:18">
      <c r="A48" s="96">
        <v>24</v>
      </c>
      <c r="B48" s="91" t="s">
        <v>138</v>
      </c>
      <c r="C48" s="91" t="s">
        <v>77</v>
      </c>
      <c r="D48" s="91" t="s">
        <v>10</v>
      </c>
      <c r="E48" s="91">
        <v>60</v>
      </c>
      <c r="F48" s="91">
        <v>12</v>
      </c>
      <c r="G48" s="97"/>
      <c r="H48" s="97"/>
      <c r="I48" s="122"/>
      <c r="J48" s="123">
        <f>13*1.2</f>
        <v>15.6</v>
      </c>
      <c r="K48" s="124"/>
      <c r="L48" s="125"/>
      <c r="M48" s="126"/>
      <c r="N48" s="91">
        <f t="shared" si="5"/>
        <v>15.6</v>
      </c>
      <c r="O48" s="106" t="s">
        <v>139</v>
      </c>
      <c r="P48" s="241">
        <v>0.27</v>
      </c>
      <c r="Q48" s="162">
        <f t="shared" si="7"/>
        <v>4.212</v>
      </c>
      <c r="R48" s="163"/>
    </row>
    <row r="49" s="74" customFormat="1" ht="12" spans="1:18">
      <c r="A49" s="96">
        <v>25</v>
      </c>
      <c r="B49" s="91" t="s">
        <v>140</v>
      </c>
      <c r="C49" s="91" t="s">
        <v>77</v>
      </c>
      <c r="D49" s="91" t="s">
        <v>141</v>
      </c>
      <c r="E49" s="91">
        <v>60</v>
      </c>
      <c r="F49" s="91">
        <v>12</v>
      </c>
      <c r="G49" s="97"/>
      <c r="H49" s="97"/>
      <c r="I49" s="122">
        <f>11*1.2</f>
        <v>13.2</v>
      </c>
      <c r="J49" s="123">
        <f>18*1.2</f>
        <v>21.6</v>
      </c>
      <c r="K49" s="124"/>
      <c r="L49" s="125"/>
      <c r="M49" s="126"/>
      <c r="N49" s="91">
        <f t="shared" si="5"/>
        <v>34.8</v>
      </c>
      <c r="O49" s="106" t="s">
        <v>142</v>
      </c>
      <c r="P49" s="241">
        <v>0.26</v>
      </c>
      <c r="Q49" s="162">
        <f t="shared" si="7"/>
        <v>9.048</v>
      </c>
      <c r="R49" s="163"/>
    </row>
    <row r="50" s="5" customFormat="1" ht="12" spans="1:18">
      <c r="A50" s="96">
        <v>26</v>
      </c>
      <c r="B50" s="93" t="s">
        <v>143</v>
      </c>
      <c r="C50" s="93" t="s">
        <v>100</v>
      </c>
      <c r="D50" s="91" t="s">
        <v>10</v>
      </c>
      <c r="E50" s="91">
        <v>40</v>
      </c>
      <c r="F50" s="91">
        <v>8.5</v>
      </c>
      <c r="G50" s="97"/>
      <c r="H50" s="97"/>
      <c r="I50" s="122"/>
      <c r="J50" s="123">
        <f>28*1.3</f>
        <v>36.4</v>
      </c>
      <c r="K50" s="124"/>
      <c r="L50" s="125"/>
      <c r="M50" s="126"/>
      <c r="N50" s="93">
        <f t="shared" si="5"/>
        <v>36.4</v>
      </c>
      <c r="O50" s="65" t="s">
        <v>144</v>
      </c>
      <c r="P50" s="241">
        <v>0.28</v>
      </c>
      <c r="Q50" s="135">
        <f t="shared" si="7"/>
        <v>10.192</v>
      </c>
      <c r="R50" s="62"/>
    </row>
    <row r="51" s="74" customFormat="1" ht="24" spans="1:18">
      <c r="A51" s="96">
        <v>27</v>
      </c>
      <c r="B51" s="106" t="s">
        <v>145</v>
      </c>
      <c r="C51" s="91" t="s">
        <v>77</v>
      </c>
      <c r="D51" s="91" t="s">
        <v>13</v>
      </c>
      <c r="E51" s="91">
        <v>60</v>
      </c>
      <c r="F51" s="91">
        <v>12</v>
      </c>
      <c r="G51" s="97"/>
      <c r="H51" s="97"/>
      <c r="I51" s="122">
        <f>73*1.3</f>
        <v>94.9</v>
      </c>
      <c r="J51" s="123"/>
      <c r="K51" s="124"/>
      <c r="L51" s="125"/>
      <c r="M51" s="126">
        <f>(85+12)*1.3</f>
        <v>126.1</v>
      </c>
      <c r="N51" s="91">
        <f t="shared" si="5"/>
        <v>221</v>
      </c>
      <c r="O51" s="106" t="s">
        <v>146</v>
      </c>
      <c r="P51" s="241">
        <v>0.28</v>
      </c>
      <c r="Q51" s="91">
        <f t="shared" si="7"/>
        <v>61.88</v>
      </c>
      <c r="R51" s="163" t="s">
        <v>147</v>
      </c>
    </row>
    <row r="52" s="74" customFormat="1" ht="12" spans="1:18">
      <c r="A52" s="96">
        <v>28</v>
      </c>
      <c r="B52" s="91" t="s">
        <v>148</v>
      </c>
      <c r="C52" s="91" t="s">
        <v>77</v>
      </c>
      <c r="D52" s="91" t="s">
        <v>13</v>
      </c>
      <c r="E52" s="91">
        <v>60</v>
      </c>
      <c r="F52" s="91">
        <v>12</v>
      </c>
      <c r="G52" s="97"/>
      <c r="H52" s="97"/>
      <c r="I52" s="122"/>
      <c r="J52" s="123"/>
      <c r="K52" s="124"/>
      <c r="L52" s="125"/>
      <c r="M52" s="126">
        <f>37*1.2</f>
        <v>44.4</v>
      </c>
      <c r="N52" s="91">
        <f t="shared" si="5"/>
        <v>44.4</v>
      </c>
      <c r="O52" s="106" t="s">
        <v>149</v>
      </c>
      <c r="P52" s="241">
        <v>0.28</v>
      </c>
      <c r="Q52" s="162">
        <f t="shared" si="7"/>
        <v>12.432</v>
      </c>
      <c r="R52" s="163"/>
    </row>
    <row r="53" s="74" customFormat="1" ht="12" spans="1:18">
      <c r="A53" s="96">
        <v>29</v>
      </c>
      <c r="B53" s="91" t="s">
        <v>150</v>
      </c>
      <c r="C53" s="91" t="s">
        <v>77</v>
      </c>
      <c r="D53" s="91" t="s">
        <v>13</v>
      </c>
      <c r="E53" s="91">
        <v>60</v>
      </c>
      <c r="F53" s="91">
        <v>12</v>
      </c>
      <c r="G53" s="97"/>
      <c r="H53" s="97"/>
      <c r="I53" s="122"/>
      <c r="J53" s="123"/>
      <c r="K53" s="124"/>
      <c r="L53" s="125"/>
      <c r="M53" s="126">
        <f>12*1.2</f>
        <v>14.4</v>
      </c>
      <c r="N53" s="91">
        <f t="shared" si="5"/>
        <v>14.4</v>
      </c>
      <c r="O53" s="106" t="s">
        <v>151</v>
      </c>
      <c r="P53" s="241">
        <v>0.25</v>
      </c>
      <c r="Q53" s="162">
        <f t="shared" si="7"/>
        <v>3.6</v>
      </c>
      <c r="R53" s="163"/>
    </row>
    <row r="54" s="74" customFormat="1" ht="12" spans="1:18">
      <c r="A54" s="96">
        <v>30</v>
      </c>
      <c r="B54" s="91" t="s">
        <v>152</v>
      </c>
      <c r="C54" s="91" t="s">
        <v>105</v>
      </c>
      <c r="D54" s="91" t="s">
        <v>13</v>
      </c>
      <c r="E54" s="91" t="s">
        <v>80</v>
      </c>
      <c r="F54" s="91" t="s">
        <v>153</v>
      </c>
      <c r="G54" s="97"/>
      <c r="H54" s="97"/>
      <c r="I54" s="122"/>
      <c r="J54" s="123"/>
      <c r="K54" s="124"/>
      <c r="L54" s="125"/>
      <c r="M54" s="126">
        <f>52*1.2</f>
        <v>62.4</v>
      </c>
      <c r="N54" s="91">
        <f t="shared" si="5"/>
        <v>62.4</v>
      </c>
      <c r="O54" s="106" t="s">
        <v>154</v>
      </c>
      <c r="P54" s="241">
        <v>0.27</v>
      </c>
      <c r="Q54" s="162">
        <f t="shared" si="7"/>
        <v>16.848</v>
      </c>
      <c r="R54" s="163"/>
    </row>
    <row r="55" s="74" customFormat="1" ht="12" spans="1:18">
      <c r="A55" s="96">
        <v>31</v>
      </c>
      <c r="B55" s="91" t="s">
        <v>155</v>
      </c>
      <c r="C55" s="91" t="s">
        <v>77</v>
      </c>
      <c r="D55" s="91" t="s">
        <v>156</v>
      </c>
      <c r="E55" s="91">
        <v>60</v>
      </c>
      <c r="F55" s="91">
        <v>12</v>
      </c>
      <c r="G55" s="97"/>
      <c r="H55" s="97"/>
      <c r="I55" s="122">
        <f>118*1.1</f>
        <v>129.8</v>
      </c>
      <c r="J55" s="123"/>
      <c r="K55" s="124"/>
      <c r="L55" s="125"/>
      <c r="M55" s="126">
        <f>35*1.2</f>
        <v>42</v>
      </c>
      <c r="N55" s="91">
        <f t="shared" si="5"/>
        <v>171.8</v>
      </c>
      <c r="O55" s="106" t="s">
        <v>157</v>
      </c>
      <c r="P55" s="241">
        <v>0.28</v>
      </c>
      <c r="Q55" s="162">
        <f t="shared" si="7"/>
        <v>48.104</v>
      </c>
      <c r="R55" s="163"/>
    </row>
    <row r="56" s="74" customFormat="1" ht="12" spans="1:18">
      <c r="A56" s="96">
        <v>32</v>
      </c>
      <c r="B56" s="91" t="s">
        <v>158</v>
      </c>
      <c r="C56" s="91" t="s">
        <v>105</v>
      </c>
      <c r="D56" s="91" t="s">
        <v>159</v>
      </c>
      <c r="E56" s="183" t="s">
        <v>80</v>
      </c>
      <c r="F56" s="93" t="s">
        <v>87</v>
      </c>
      <c r="G56" s="97"/>
      <c r="H56" s="97"/>
      <c r="I56" s="122">
        <f>19*1.2</f>
        <v>22.8</v>
      </c>
      <c r="J56" s="123">
        <f>5.5*1.2</f>
        <v>6.6</v>
      </c>
      <c r="K56" s="124"/>
      <c r="L56" s="125"/>
      <c r="M56" s="126"/>
      <c r="N56" s="91">
        <f t="shared" si="5"/>
        <v>29.4</v>
      </c>
      <c r="O56" s="106" t="s">
        <v>160</v>
      </c>
      <c r="P56" s="241">
        <v>0.26</v>
      </c>
      <c r="Q56" s="162">
        <f t="shared" si="7"/>
        <v>7.644</v>
      </c>
      <c r="R56" s="163" t="s">
        <v>161</v>
      </c>
    </row>
    <row r="57" s="74" customFormat="1" ht="12" spans="1:18">
      <c r="A57" s="96">
        <v>33</v>
      </c>
      <c r="B57" s="91" t="s">
        <v>162</v>
      </c>
      <c r="C57" s="91" t="s">
        <v>163</v>
      </c>
      <c r="D57" s="91" t="s">
        <v>164</v>
      </c>
      <c r="E57" s="91" t="s">
        <v>165</v>
      </c>
      <c r="F57" s="91" t="s">
        <v>166</v>
      </c>
      <c r="G57" s="97"/>
      <c r="H57" s="97"/>
      <c r="I57" s="122">
        <f>15*1.2</f>
        <v>18</v>
      </c>
      <c r="J57" s="123"/>
      <c r="K57" s="124">
        <f>42*1.2</f>
        <v>50.4</v>
      </c>
      <c r="L57" s="125"/>
      <c r="M57" s="126"/>
      <c r="N57" s="91">
        <f t="shared" si="5"/>
        <v>68.4</v>
      </c>
      <c r="O57" s="106" t="s">
        <v>167</v>
      </c>
      <c r="P57" s="241">
        <v>0.25</v>
      </c>
      <c r="Q57" s="91">
        <f t="shared" si="7"/>
        <v>17.1</v>
      </c>
      <c r="R57" s="163" t="s">
        <v>168</v>
      </c>
    </row>
    <row r="58" s="74" customFormat="1" ht="12" spans="1:18">
      <c r="A58" s="96">
        <v>34</v>
      </c>
      <c r="B58" s="91" t="s">
        <v>169</v>
      </c>
      <c r="C58" s="91" t="s">
        <v>77</v>
      </c>
      <c r="D58" s="91" t="s">
        <v>159</v>
      </c>
      <c r="E58" s="91" t="s">
        <v>165</v>
      </c>
      <c r="F58" s="91" t="s">
        <v>166</v>
      </c>
      <c r="G58" s="92"/>
      <c r="H58" s="92"/>
      <c r="I58" s="122">
        <f>20*1.2</f>
        <v>24</v>
      </c>
      <c r="J58" s="123">
        <f>5*1.2</f>
        <v>6</v>
      </c>
      <c r="K58" s="124"/>
      <c r="L58" s="125"/>
      <c r="M58" s="126"/>
      <c r="N58" s="91">
        <f t="shared" si="5"/>
        <v>30</v>
      </c>
      <c r="O58" s="106" t="s">
        <v>170</v>
      </c>
      <c r="P58" s="241">
        <v>0.28</v>
      </c>
      <c r="Q58" s="91">
        <f t="shared" si="7"/>
        <v>8.4</v>
      </c>
      <c r="R58" s="163" t="s">
        <v>171</v>
      </c>
    </row>
    <row r="59" s="74" customFormat="1" ht="12" spans="1:18">
      <c r="A59" s="96">
        <v>35</v>
      </c>
      <c r="B59" s="91" t="s">
        <v>172</v>
      </c>
      <c r="C59" s="91" t="s">
        <v>77</v>
      </c>
      <c r="D59" s="91" t="s">
        <v>9</v>
      </c>
      <c r="E59" s="91">
        <v>60</v>
      </c>
      <c r="F59" s="91">
        <v>12</v>
      </c>
      <c r="G59" s="97"/>
      <c r="H59" s="97"/>
      <c r="I59" s="122">
        <f>27*1.2</f>
        <v>32.4</v>
      </c>
      <c r="J59" s="123"/>
      <c r="K59" s="124"/>
      <c r="L59" s="125"/>
      <c r="M59" s="126"/>
      <c r="N59" s="91">
        <f t="shared" si="5"/>
        <v>32.4</v>
      </c>
      <c r="O59" s="106" t="s">
        <v>173</v>
      </c>
      <c r="P59" s="241">
        <v>0.28</v>
      </c>
      <c r="Q59" s="162">
        <f t="shared" si="7"/>
        <v>9.072</v>
      </c>
      <c r="R59" s="163"/>
    </row>
    <row r="60" s="5" customFormat="1" ht="12" spans="1:18">
      <c r="A60" s="96">
        <v>36</v>
      </c>
      <c r="B60" s="93" t="s">
        <v>174</v>
      </c>
      <c r="C60" s="93" t="s">
        <v>100</v>
      </c>
      <c r="D60" s="91" t="s">
        <v>9</v>
      </c>
      <c r="E60" s="93" t="s">
        <v>80</v>
      </c>
      <c r="F60" s="93" t="s">
        <v>153</v>
      </c>
      <c r="G60" s="97"/>
      <c r="H60" s="97"/>
      <c r="I60" s="122">
        <f>13*1.2</f>
        <v>15.6</v>
      </c>
      <c r="J60" s="123"/>
      <c r="K60" s="124"/>
      <c r="L60" s="125"/>
      <c r="M60" s="126"/>
      <c r="N60" s="93">
        <f t="shared" si="5"/>
        <v>15.6</v>
      </c>
      <c r="O60" s="65" t="s">
        <v>175</v>
      </c>
      <c r="P60" s="241">
        <v>0.33</v>
      </c>
      <c r="Q60" s="173">
        <f t="shared" si="7"/>
        <v>5.148</v>
      </c>
      <c r="R60" s="62"/>
    </row>
    <row r="61" s="74" customFormat="1" ht="12" spans="1:18">
      <c r="A61" s="96">
        <v>37</v>
      </c>
      <c r="B61" s="91" t="s">
        <v>176</v>
      </c>
      <c r="C61" s="91" t="s">
        <v>77</v>
      </c>
      <c r="D61" s="91" t="s">
        <v>9</v>
      </c>
      <c r="E61" s="91">
        <v>60</v>
      </c>
      <c r="F61" s="91">
        <v>12</v>
      </c>
      <c r="G61" s="97"/>
      <c r="H61" s="97"/>
      <c r="I61" s="122">
        <f>20*1.2</f>
        <v>24</v>
      </c>
      <c r="J61" s="123"/>
      <c r="K61" s="124"/>
      <c r="L61" s="125"/>
      <c r="M61" s="126"/>
      <c r="N61" s="91">
        <f t="shared" si="5"/>
        <v>24</v>
      </c>
      <c r="O61" s="106" t="s">
        <v>177</v>
      </c>
      <c r="P61" s="241">
        <v>0.35</v>
      </c>
      <c r="Q61" s="91">
        <f t="shared" si="7"/>
        <v>8.4</v>
      </c>
      <c r="R61" s="163"/>
    </row>
    <row r="62" s="74" customFormat="1" ht="12" spans="1:18">
      <c r="A62" s="96">
        <v>38</v>
      </c>
      <c r="B62" s="91" t="s">
        <v>178</v>
      </c>
      <c r="C62" s="91" t="s">
        <v>100</v>
      </c>
      <c r="D62" s="91" t="s">
        <v>9</v>
      </c>
      <c r="E62" s="91">
        <v>40</v>
      </c>
      <c r="F62" s="91">
        <v>8.5</v>
      </c>
      <c r="G62" s="97"/>
      <c r="H62" s="97"/>
      <c r="I62" s="122">
        <f>6*1.5</f>
        <v>9</v>
      </c>
      <c r="J62" s="123"/>
      <c r="K62" s="124"/>
      <c r="L62" s="125"/>
      <c r="M62" s="126"/>
      <c r="N62" s="91">
        <f t="shared" si="5"/>
        <v>9</v>
      </c>
      <c r="O62" s="106" t="s">
        <v>179</v>
      </c>
      <c r="P62" s="241">
        <v>0.3</v>
      </c>
      <c r="Q62" s="91">
        <f t="shared" si="7"/>
        <v>2.7</v>
      </c>
      <c r="R62" s="163"/>
    </row>
    <row r="63" s="74" customFormat="1" ht="12" spans="1:18">
      <c r="A63" s="96">
        <v>39</v>
      </c>
      <c r="B63" s="91" t="s">
        <v>180</v>
      </c>
      <c r="C63" s="91" t="s">
        <v>100</v>
      </c>
      <c r="D63" s="91" t="s">
        <v>9</v>
      </c>
      <c r="E63" s="91">
        <v>40</v>
      </c>
      <c r="F63" s="91" t="s">
        <v>87</v>
      </c>
      <c r="G63" s="97"/>
      <c r="H63" s="97"/>
      <c r="I63" s="122">
        <f>25*1.2</f>
        <v>30</v>
      </c>
      <c r="J63" s="123"/>
      <c r="K63" s="124"/>
      <c r="L63" s="125"/>
      <c r="M63" s="126"/>
      <c r="N63" s="91">
        <f t="shared" si="5"/>
        <v>30</v>
      </c>
      <c r="O63" s="106" t="s">
        <v>181</v>
      </c>
      <c r="P63" s="241">
        <v>0.3</v>
      </c>
      <c r="Q63" s="91">
        <f t="shared" si="7"/>
        <v>9</v>
      </c>
      <c r="R63" s="163"/>
    </row>
    <row r="64" s="74" customFormat="1" ht="12.75" spans="1:18">
      <c r="A64" s="107">
        <v>40</v>
      </c>
      <c r="B64" s="108" t="s">
        <v>182</v>
      </c>
      <c r="C64" s="108"/>
      <c r="D64" s="108"/>
      <c r="E64" s="108"/>
      <c r="F64" s="108"/>
      <c r="G64" s="109">
        <f t="shared" ref="G64:N64" si="8">SUM(G3:G63)</f>
        <v>20</v>
      </c>
      <c r="H64" s="109">
        <f t="shared" si="8"/>
        <v>11</v>
      </c>
      <c r="I64" s="153">
        <f t="shared" si="8"/>
        <v>527.7</v>
      </c>
      <c r="J64" s="154">
        <f t="shared" si="8"/>
        <v>384.1</v>
      </c>
      <c r="K64" s="155">
        <f t="shared" si="8"/>
        <v>821.4</v>
      </c>
      <c r="L64" s="156">
        <f t="shared" si="8"/>
        <v>695.05</v>
      </c>
      <c r="M64" s="157">
        <f t="shared" si="8"/>
        <v>681.6</v>
      </c>
      <c r="N64" s="158">
        <f t="shared" si="8"/>
        <v>3109.85</v>
      </c>
      <c r="O64" s="108"/>
      <c r="P64" s="253"/>
      <c r="Q64" s="174">
        <f>SUM(Q4:Q63)</f>
        <v>1862.5665</v>
      </c>
      <c r="R64" s="175"/>
    </row>
  </sheetData>
  <mergeCells count="2">
    <mergeCell ref="A1:R1"/>
    <mergeCell ref="B64:F64"/>
  </mergeCells>
  <pageMargins left="1.18055555555556" right="0.590277777777778" top="0.786805555555556" bottom="0.590277777777778"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21"/>
  <sheetViews>
    <sheetView workbookViewId="0">
      <selection activeCell="D37" sqref="D37"/>
    </sheetView>
  </sheetViews>
  <sheetFormatPr defaultColWidth="9" defaultRowHeight="13.5"/>
  <cols>
    <col min="1" max="1" width="4.63333333333333" style="12" customWidth="1"/>
    <col min="2" max="2" width="30.75" style="12" customWidth="1"/>
    <col min="3" max="3" width="10.75" style="12" customWidth="1"/>
    <col min="4" max="4" width="9" style="12" customWidth="1"/>
    <col min="5" max="5" width="10.5" style="12" customWidth="1"/>
    <col min="6" max="6" width="13.3833333333333" style="12" customWidth="1"/>
    <col min="7" max="7" width="11.5" style="12" customWidth="1"/>
    <col min="8" max="8" width="35.6333333333333" style="12" customWidth="1"/>
    <col min="9" max="9" width="19" style="12" hidden="1" customWidth="1"/>
    <col min="10" max="10" width="8.75" style="12" customWidth="1"/>
    <col min="11" max="11" width="30.75" style="12" customWidth="1"/>
    <col min="12" max="12" width="15" style="12" customWidth="1"/>
    <col min="13" max="16384" width="9" style="12"/>
  </cols>
  <sheetData>
    <row r="1" ht="27.75" spans="1:12">
      <c r="A1" s="176" t="s">
        <v>183</v>
      </c>
      <c r="B1" s="176"/>
      <c r="C1" s="176"/>
      <c r="D1" s="176"/>
      <c r="E1" s="176"/>
      <c r="F1" s="176"/>
      <c r="G1" s="176"/>
      <c r="H1" s="176"/>
      <c r="I1" s="176"/>
      <c r="J1" s="176"/>
      <c r="K1" s="176"/>
      <c r="L1" s="176"/>
    </row>
    <row r="2" s="5" customFormat="1" ht="24" spans="1:12">
      <c r="A2" s="177" t="s">
        <v>1</v>
      </c>
      <c r="B2" s="178" t="s">
        <v>2</v>
      </c>
      <c r="C2" s="178" t="s">
        <v>3</v>
      </c>
      <c r="D2" s="178" t="s">
        <v>4</v>
      </c>
      <c r="E2" s="179" t="s">
        <v>5</v>
      </c>
      <c r="F2" s="179" t="s">
        <v>6</v>
      </c>
      <c r="G2" s="178" t="s">
        <v>184</v>
      </c>
      <c r="H2" s="178" t="s">
        <v>15</v>
      </c>
      <c r="I2" s="178" t="s">
        <v>185</v>
      </c>
      <c r="J2" s="179" t="s">
        <v>186</v>
      </c>
      <c r="K2" s="187" t="s">
        <v>187</v>
      </c>
      <c r="L2" s="188" t="s">
        <v>18</v>
      </c>
    </row>
    <row r="3" s="7" customFormat="1" ht="12" spans="1:12">
      <c r="A3" s="180" t="s">
        <v>19</v>
      </c>
      <c r="B3" s="181" t="s">
        <v>20</v>
      </c>
      <c r="C3" s="181"/>
      <c r="D3" s="181"/>
      <c r="E3" s="182"/>
      <c r="F3" s="182"/>
      <c r="G3" s="181"/>
      <c r="H3" s="181"/>
      <c r="I3" s="181"/>
      <c r="J3" s="182"/>
      <c r="K3" s="189"/>
      <c r="L3" s="190"/>
    </row>
    <row r="4" s="5" customFormat="1" ht="12" spans="1:12">
      <c r="A4" s="96">
        <v>1</v>
      </c>
      <c r="B4" s="93" t="s">
        <v>31</v>
      </c>
      <c r="C4" s="93" t="s">
        <v>22</v>
      </c>
      <c r="D4" s="93" t="s">
        <v>11</v>
      </c>
      <c r="E4" s="93">
        <v>80</v>
      </c>
      <c r="F4" s="93">
        <v>25.5</v>
      </c>
      <c r="G4" s="93">
        <v>85</v>
      </c>
      <c r="H4" s="65" t="s">
        <v>188</v>
      </c>
      <c r="I4" s="93">
        <v>1.6</v>
      </c>
      <c r="J4" s="93">
        <f>G4*I4</f>
        <v>136</v>
      </c>
      <c r="K4" s="191" t="s">
        <v>189</v>
      </c>
      <c r="L4" s="62"/>
    </row>
    <row r="5" s="7" customFormat="1" ht="12" spans="1:12">
      <c r="A5" s="94" t="s">
        <v>41</v>
      </c>
      <c r="B5" s="87" t="s">
        <v>42</v>
      </c>
      <c r="C5" s="87"/>
      <c r="D5" s="87"/>
      <c r="E5" s="87"/>
      <c r="F5" s="87"/>
      <c r="G5" s="87"/>
      <c r="H5" s="88"/>
      <c r="I5" s="87"/>
      <c r="J5" s="87"/>
      <c r="K5" s="192"/>
      <c r="L5" s="161"/>
    </row>
    <row r="6" s="5" customFormat="1" ht="12" spans="1:12">
      <c r="A6" s="96">
        <v>1</v>
      </c>
      <c r="B6" s="93" t="s">
        <v>43</v>
      </c>
      <c r="C6" s="93" t="s">
        <v>44</v>
      </c>
      <c r="D6" s="93" t="s">
        <v>11</v>
      </c>
      <c r="E6" s="93">
        <v>60</v>
      </c>
      <c r="F6" s="93">
        <v>25.5</v>
      </c>
      <c r="G6" s="135">
        <v>6.9</v>
      </c>
      <c r="H6" s="65" t="s">
        <v>45</v>
      </c>
      <c r="I6" s="93"/>
      <c r="J6" s="93">
        <v>7.5</v>
      </c>
      <c r="K6" s="191" t="s">
        <v>190</v>
      </c>
      <c r="L6" s="62"/>
    </row>
    <row r="7" s="5" customFormat="1" ht="12" spans="1:12">
      <c r="A7" s="96">
        <v>2</v>
      </c>
      <c r="B7" s="93" t="s">
        <v>46</v>
      </c>
      <c r="C7" s="93" t="s">
        <v>44</v>
      </c>
      <c r="D7" s="93" t="s">
        <v>11</v>
      </c>
      <c r="E7" s="93">
        <v>60</v>
      </c>
      <c r="F7" s="93">
        <v>30.5</v>
      </c>
      <c r="G7" s="136">
        <f>39+15</f>
        <v>54</v>
      </c>
      <c r="H7" s="65" t="s">
        <v>47</v>
      </c>
      <c r="I7" s="93"/>
      <c r="J7" s="135">
        <v>30</v>
      </c>
      <c r="K7" s="191" t="s">
        <v>191</v>
      </c>
      <c r="L7" s="62"/>
    </row>
    <row r="8" s="5" customFormat="1" ht="12" spans="1:12">
      <c r="A8" s="96">
        <v>3</v>
      </c>
      <c r="B8" s="93" t="s">
        <v>48</v>
      </c>
      <c r="C8" s="93" t="s">
        <v>44</v>
      </c>
      <c r="D8" s="93" t="s">
        <v>11</v>
      </c>
      <c r="E8" s="93">
        <v>60</v>
      </c>
      <c r="F8" s="93">
        <v>25.5</v>
      </c>
      <c r="G8" s="93">
        <v>65</v>
      </c>
      <c r="H8" s="65" t="s">
        <v>49</v>
      </c>
      <c r="I8" s="93">
        <v>1.1</v>
      </c>
      <c r="J8" s="93">
        <f t="shared" ref="J8:J20" si="0">G8*I8</f>
        <v>71.5</v>
      </c>
      <c r="K8" s="191"/>
      <c r="L8" s="62"/>
    </row>
    <row r="9" s="5" customFormat="1" ht="12" spans="1:12">
      <c r="A9" s="96">
        <v>4</v>
      </c>
      <c r="B9" s="93" t="s">
        <v>50</v>
      </c>
      <c r="C9" s="93" t="s">
        <v>44</v>
      </c>
      <c r="D9" s="93" t="s">
        <v>11</v>
      </c>
      <c r="E9" s="93">
        <v>60</v>
      </c>
      <c r="F9" s="93">
        <v>32</v>
      </c>
      <c r="G9" s="93">
        <v>65</v>
      </c>
      <c r="H9" s="65" t="s">
        <v>51</v>
      </c>
      <c r="I9" s="93"/>
      <c r="J9" s="93">
        <f>G9*0.8</f>
        <v>52</v>
      </c>
      <c r="K9" s="191" t="s">
        <v>192</v>
      </c>
      <c r="L9" s="62"/>
    </row>
    <row r="10" s="5" customFormat="1" ht="12" spans="1:12">
      <c r="A10" s="96">
        <v>5</v>
      </c>
      <c r="B10" s="93" t="s">
        <v>52</v>
      </c>
      <c r="C10" s="93" t="s">
        <v>44</v>
      </c>
      <c r="D10" s="93" t="s">
        <v>11</v>
      </c>
      <c r="E10" s="93">
        <v>60</v>
      </c>
      <c r="F10" s="93">
        <v>25.5</v>
      </c>
      <c r="G10" s="93">
        <v>14</v>
      </c>
      <c r="H10" s="65" t="s">
        <v>53</v>
      </c>
      <c r="I10" s="93">
        <v>1</v>
      </c>
      <c r="J10" s="93">
        <f t="shared" si="0"/>
        <v>14</v>
      </c>
      <c r="K10" s="191"/>
      <c r="L10" s="62"/>
    </row>
    <row r="11" s="5" customFormat="1" ht="12" spans="1:12">
      <c r="A11" s="96">
        <v>6</v>
      </c>
      <c r="B11" s="93" t="s">
        <v>54</v>
      </c>
      <c r="C11" s="93" t="s">
        <v>44</v>
      </c>
      <c r="D11" s="93" t="s">
        <v>11</v>
      </c>
      <c r="E11" s="93">
        <v>60</v>
      </c>
      <c r="F11" s="93">
        <v>25.5</v>
      </c>
      <c r="G11" s="93">
        <v>15</v>
      </c>
      <c r="H11" s="65" t="s">
        <v>55</v>
      </c>
      <c r="I11" s="93">
        <v>0.9</v>
      </c>
      <c r="J11" s="93">
        <f t="shared" si="0"/>
        <v>13.5</v>
      </c>
      <c r="K11" s="191"/>
      <c r="L11" s="62"/>
    </row>
    <row r="12" s="7" customFormat="1" ht="12" spans="1:12">
      <c r="A12" s="94" t="s">
        <v>74</v>
      </c>
      <c r="B12" s="87" t="s">
        <v>193</v>
      </c>
      <c r="C12" s="87"/>
      <c r="D12" s="87"/>
      <c r="E12" s="87"/>
      <c r="F12" s="87"/>
      <c r="G12" s="87"/>
      <c r="H12" s="88"/>
      <c r="I12" s="87"/>
      <c r="J12" s="87"/>
      <c r="K12" s="192"/>
      <c r="L12" s="161"/>
    </row>
    <row r="13" s="5" customFormat="1" ht="12" spans="1:12">
      <c r="A13" s="96">
        <v>1</v>
      </c>
      <c r="B13" s="93" t="s">
        <v>76</v>
      </c>
      <c r="C13" s="93" t="s">
        <v>77</v>
      </c>
      <c r="D13" s="93" t="s">
        <v>11</v>
      </c>
      <c r="E13" s="93">
        <v>60</v>
      </c>
      <c r="F13" s="93">
        <v>12</v>
      </c>
      <c r="G13" s="93">
        <v>50.1</v>
      </c>
      <c r="H13" s="65" t="s">
        <v>78</v>
      </c>
      <c r="I13" s="93"/>
      <c r="J13" s="93">
        <v>9.4</v>
      </c>
      <c r="K13" s="191" t="s">
        <v>194</v>
      </c>
      <c r="L13" s="62"/>
    </row>
    <row r="14" s="5" customFormat="1" ht="12" spans="1:12">
      <c r="A14" s="96">
        <v>2</v>
      </c>
      <c r="B14" s="93" t="s">
        <v>79</v>
      </c>
      <c r="C14" s="93" t="s">
        <v>77</v>
      </c>
      <c r="D14" s="93" t="s">
        <v>11</v>
      </c>
      <c r="E14" s="93" t="s">
        <v>80</v>
      </c>
      <c r="F14" s="93">
        <v>12</v>
      </c>
      <c r="G14" s="93">
        <v>120</v>
      </c>
      <c r="H14" s="65" t="s">
        <v>81</v>
      </c>
      <c r="I14" s="93">
        <v>0.31</v>
      </c>
      <c r="J14" s="93">
        <f t="shared" si="0"/>
        <v>37.2</v>
      </c>
      <c r="K14" s="191"/>
      <c r="L14" s="62"/>
    </row>
    <row r="15" s="5" customFormat="1" ht="12" spans="1:12">
      <c r="A15" s="96">
        <v>3</v>
      </c>
      <c r="B15" s="93" t="s">
        <v>82</v>
      </c>
      <c r="C15" s="93" t="s">
        <v>77</v>
      </c>
      <c r="D15" s="93" t="s">
        <v>11</v>
      </c>
      <c r="E15" s="93" t="s">
        <v>80</v>
      </c>
      <c r="F15" s="93">
        <v>10</v>
      </c>
      <c r="G15" s="93">
        <v>40</v>
      </c>
      <c r="H15" s="65" t="s">
        <v>83</v>
      </c>
      <c r="I15" s="93">
        <v>0.27</v>
      </c>
      <c r="J15" s="93">
        <f t="shared" si="0"/>
        <v>10.8</v>
      </c>
      <c r="K15" s="191"/>
      <c r="L15" s="62"/>
    </row>
    <row r="16" s="5" customFormat="1" ht="12" spans="1:12">
      <c r="A16" s="96">
        <v>4</v>
      </c>
      <c r="B16" s="93" t="s">
        <v>84</v>
      </c>
      <c r="C16" s="93" t="s">
        <v>77</v>
      </c>
      <c r="D16" s="93" t="s">
        <v>11</v>
      </c>
      <c r="E16" s="93" t="s">
        <v>80</v>
      </c>
      <c r="F16" s="93">
        <v>10</v>
      </c>
      <c r="G16" s="93">
        <v>23</v>
      </c>
      <c r="H16" s="65" t="s">
        <v>85</v>
      </c>
      <c r="I16" s="93">
        <v>0.24</v>
      </c>
      <c r="J16" s="135">
        <f t="shared" si="0"/>
        <v>5.52</v>
      </c>
      <c r="K16" s="191"/>
      <c r="L16" s="62"/>
    </row>
    <row r="17" s="5" customFormat="1" ht="12" spans="1:12">
      <c r="A17" s="96">
        <v>5</v>
      </c>
      <c r="B17" s="93" t="s">
        <v>86</v>
      </c>
      <c r="C17" s="93" t="s">
        <v>77</v>
      </c>
      <c r="D17" s="93" t="s">
        <v>11</v>
      </c>
      <c r="E17" s="93" t="s">
        <v>80</v>
      </c>
      <c r="F17" s="93" t="s">
        <v>87</v>
      </c>
      <c r="G17" s="93">
        <v>57</v>
      </c>
      <c r="H17" s="65" t="s">
        <v>88</v>
      </c>
      <c r="I17" s="173">
        <f>J17/G17</f>
        <v>0.350877192982456</v>
      </c>
      <c r="J17" s="93">
        <v>20</v>
      </c>
      <c r="K17" s="191"/>
      <c r="L17" s="62"/>
    </row>
    <row r="18" s="5" customFormat="1" ht="12" spans="1:12">
      <c r="A18" s="96">
        <v>6</v>
      </c>
      <c r="B18" s="93" t="s">
        <v>195</v>
      </c>
      <c r="C18" s="93" t="s">
        <v>77</v>
      </c>
      <c r="D18" s="93" t="s">
        <v>11</v>
      </c>
      <c r="E18" s="93" t="s">
        <v>80</v>
      </c>
      <c r="F18" s="93">
        <v>15</v>
      </c>
      <c r="G18" s="93">
        <v>150</v>
      </c>
      <c r="H18" s="65"/>
      <c r="I18" s="93">
        <v>0.27</v>
      </c>
      <c r="J18" s="93">
        <f t="shared" si="0"/>
        <v>40.5</v>
      </c>
      <c r="K18" s="191"/>
      <c r="L18" s="62"/>
    </row>
    <row r="19" s="5" customFormat="1" ht="12" spans="1:12">
      <c r="A19" s="96">
        <v>7</v>
      </c>
      <c r="B19" s="93" t="s">
        <v>93</v>
      </c>
      <c r="C19" s="93" t="s">
        <v>77</v>
      </c>
      <c r="D19" s="93" t="s">
        <v>11</v>
      </c>
      <c r="E19" s="93" t="s">
        <v>80</v>
      </c>
      <c r="F19" s="93">
        <v>10</v>
      </c>
      <c r="G19" s="93">
        <v>40</v>
      </c>
      <c r="H19" s="65" t="s">
        <v>94</v>
      </c>
      <c r="I19" s="93">
        <v>0.28</v>
      </c>
      <c r="J19" s="93">
        <f t="shared" si="0"/>
        <v>11.2</v>
      </c>
      <c r="K19" s="191"/>
      <c r="L19" s="62"/>
    </row>
    <row r="20" s="5" customFormat="1" ht="12" spans="1:12">
      <c r="A20" s="96">
        <v>8</v>
      </c>
      <c r="B20" s="183" t="s">
        <v>95</v>
      </c>
      <c r="C20" s="93" t="s">
        <v>77</v>
      </c>
      <c r="D20" s="93" t="s">
        <v>11</v>
      </c>
      <c r="E20" s="183" t="s">
        <v>80</v>
      </c>
      <c r="F20" s="183">
        <v>10</v>
      </c>
      <c r="G20" s="183">
        <v>36</v>
      </c>
      <c r="H20" s="184" t="s">
        <v>96</v>
      </c>
      <c r="I20" s="183">
        <v>0.26</v>
      </c>
      <c r="J20" s="193">
        <f t="shared" si="0"/>
        <v>9.36</v>
      </c>
      <c r="K20" s="194"/>
      <c r="L20" s="195"/>
    </row>
    <row r="21" ht="14.25" spans="1:12">
      <c r="A21" s="185"/>
      <c r="B21" s="186" t="s">
        <v>196</v>
      </c>
      <c r="C21" s="186"/>
      <c r="D21" s="186"/>
      <c r="E21" s="186"/>
      <c r="F21" s="186"/>
      <c r="G21" s="186">
        <f>SUM(G4:G20)</f>
        <v>821</v>
      </c>
      <c r="H21" s="186"/>
      <c r="I21" s="186"/>
      <c r="J21" s="196">
        <f>SUM(J4:J20)</f>
        <v>468.48</v>
      </c>
      <c r="K21" s="197"/>
      <c r="L21" s="198"/>
    </row>
  </sheetData>
  <mergeCells count="2">
    <mergeCell ref="A1:L1"/>
    <mergeCell ref="B21:F2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60"/>
  <sheetViews>
    <sheetView workbookViewId="0">
      <selection activeCell="A1" sqref="A1:R1"/>
    </sheetView>
  </sheetViews>
  <sheetFormatPr defaultColWidth="9" defaultRowHeight="13.5"/>
  <cols>
    <col min="1" max="1" width="4.13333333333333" style="15" customWidth="1"/>
    <col min="2" max="2" width="48.6333333333333" style="15" customWidth="1"/>
    <col min="3" max="3" width="8.63333333333333" style="15" customWidth="1"/>
    <col min="4" max="4" width="18.6333333333333" style="15" customWidth="1"/>
    <col min="5" max="6" width="7.63333333333333" style="15" customWidth="1"/>
    <col min="7" max="8" width="6.63333333333333" style="75" hidden="1" customWidth="1"/>
    <col min="9" max="9" width="6.63333333333333" style="76" hidden="1" customWidth="1"/>
    <col min="10" max="10" width="6.63333333333333" style="77" hidden="1" customWidth="1"/>
    <col min="11" max="11" width="6.63333333333333" style="78" hidden="1" customWidth="1"/>
    <col min="12" max="12" width="6.63333333333333" style="79" hidden="1" customWidth="1"/>
    <col min="13" max="13" width="6.63333333333333" style="80" hidden="1" customWidth="1"/>
    <col min="14" max="14" width="6.63333333333333" style="15" customWidth="1"/>
    <col min="15" max="15" width="42.6333333333333" style="15" customWidth="1"/>
    <col min="16" max="16" width="9.63333333333333" style="81" hidden="1" customWidth="1"/>
    <col min="17" max="17" width="7.63333333333333" style="15" customWidth="1"/>
    <col min="18" max="18" width="36.6333333333333" style="15" customWidth="1"/>
    <col min="19" max="19" width="18.6333333333333" style="15" customWidth="1"/>
    <col min="20" max="16384" width="9" style="15"/>
  </cols>
  <sheetData>
    <row r="1" ht="39.95" customHeight="1" spans="1:18">
      <c r="A1" s="82" t="s">
        <v>197</v>
      </c>
      <c r="B1" s="82"/>
      <c r="C1" s="82"/>
      <c r="D1" s="82"/>
      <c r="E1" s="82"/>
      <c r="F1" s="82"/>
      <c r="G1" s="82"/>
      <c r="H1" s="82"/>
      <c r="I1" s="82"/>
      <c r="J1" s="82"/>
      <c r="K1" s="82"/>
      <c r="L1" s="82"/>
      <c r="M1" s="82"/>
      <c r="N1" s="82"/>
      <c r="O1" s="82"/>
      <c r="P1" s="82"/>
      <c r="Q1" s="82"/>
      <c r="R1" s="82"/>
    </row>
    <row r="2" s="74" customFormat="1" ht="36" customHeight="1" spans="1:18">
      <c r="A2" s="83" t="s">
        <v>1</v>
      </c>
      <c r="B2" s="84" t="s">
        <v>2</v>
      </c>
      <c r="C2" s="84" t="s">
        <v>3</v>
      </c>
      <c r="D2" s="84" t="s">
        <v>4</v>
      </c>
      <c r="E2" s="84" t="s">
        <v>5</v>
      </c>
      <c r="F2" s="84" t="s">
        <v>6</v>
      </c>
      <c r="G2" s="85" t="s">
        <v>7</v>
      </c>
      <c r="H2" s="85" t="s">
        <v>8</v>
      </c>
      <c r="I2" s="110" t="s">
        <v>9</v>
      </c>
      <c r="J2" s="111" t="s">
        <v>10</v>
      </c>
      <c r="K2" s="112" t="s">
        <v>11</v>
      </c>
      <c r="L2" s="113" t="s">
        <v>12</v>
      </c>
      <c r="M2" s="114" t="s">
        <v>13</v>
      </c>
      <c r="N2" s="84" t="s">
        <v>14</v>
      </c>
      <c r="O2" s="84" t="s">
        <v>15</v>
      </c>
      <c r="P2" s="115" t="s">
        <v>16</v>
      </c>
      <c r="Q2" s="84" t="s">
        <v>17</v>
      </c>
      <c r="R2" s="160" t="s">
        <v>18</v>
      </c>
    </row>
    <row r="3" s="8" customFormat="1" ht="20.1" customHeight="1" spans="1:18">
      <c r="A3" s="86" t="s">
        <v>19</v>
      </c>
      <c r="B3" s="87" t="s">
        <v>20</v>
      </c>
      <c r="C3" s="87"/>
      <c r="D3" s="87"/>
      <c r="E3" s="88"/>
      <c r="F3" s="88"/>
      <c r="G3" s="89"/>
      <c r="H3" s="89"/>
      <c r="I3" s="116"/>
      <c r="J3" s="117"/>
      <c r="K3" s="118"/>
      <c r="L3" s="119"/>
      <c r="M3" s="120"/>
      <c r="N3" s="87"/>
      <c r="O3" s="87"/>
      <c r="P3" s="121"/>
      <c r="Q3" s="88"/>
      <c r="R3" s="161"/>
    </row>
    <row r="4" s="74" customFormat="1" ht="20.1" customHeight="1" spans="1:18">
      <c r="A4" s="90">
        <v>1</v>
      </c>
      <c r="B4" s="91" t="s">
        <v>21</v>
      </c>
      <c r="C4" s="91" t="s">
        <v>22</v>
      </c>
      <c r="D4" s="91" t="s">
        <v>13</v>
      </c>
      <c r="E4" s="91">
        <v>80</v>
      </c>
      <c r="F4" s="91">
        <v>25.5</v>
      </c>
      <c r="G4" s="92">
        <v>20</v>
      </c>
      <c r="H4" s="92">
        <v>11</v>
      </c>
      <c r="I4" s="122"/>
      <c r="J4" s="123"/>
      <c r="K4" s="124"/>
      <c r="L4" s="125"/>
      <c r="M4" s="126">
        <f>169.57-H4-G4</f>
        <v>138.57</v>
      </c>
      <c r="N4" s="127">
        <f t="shared" ref="N4:N7" si="0">SUM(I4:M4)</f>
        <v>138.57</v>
      </c>
      <c r="O4" s="106" t="s">
        <v>23</v>
      </c>
      <c r="P4" s="128">
        <v>1.5</v>
      </c>
      <c r="Q4" s="162">
        <f>N4*P4</f>
        <v>207.855</v>
      </c>
      <c r="R4" s="163" t="s">
        <v>24</v>
      </c>
    </row>
    <row r="5" s="74" customFormat="1" ht="20.1" customHeight="1" spans="1:19">
      <c r="A5" s="90">
        <v>2</v>
      </c>
      <c r="B5" s="91" t="s">
        <v>25</v>
      </c>
      <c r="C5" s="91" t="s">
        <v>22</v>
      </c>
      <c r="D5" s="91" t="s">
        <v>13</v>
      </c>
      <c r="E5" s="91">
        <v>80</v>
      </c>
      <c r="F5" s="91">
        <v>25.5</v>
      </c>
      <c r="G5" s="92"/>
      <c r="H5" s="92"/>
      <c r="I5" s="122"/>
      <c r="J5" s="123"/>
      <c r="K5" s="124"/>
      <c r="L5" s="125"/>
      <c r="M5" s="126">
        <v>99.15</v>
      </c>
      <c r="N5" s="127">
        <f t="shared" si="0"/>
        <v>99.15</v>
      </c>
      <c r="O5" s="106" t="s">
        <v>26</v>
      </c>
      <c r="P5" s="128">
        <v>1.5</v>
      </c>
      <c r="Q5" s="162">
        <f>N5*P5</f>
        <v>148.725</v>
      </c>
      <c r="R5" s="164" t="s">
        <v>198</v>
      </c>
      <c r="S5" s="165" t="s">
        <v>199</v>
      </c>
    </row>
    <row r="6" s="5" customFormat="1" ht="20.1" customHeight="1" spans="1:18">
      <c r="A6" s="90">
        <v>3</v>
      </c>
      <c r="B6" s="93" t="s">
        <v>31</v>
      </c>
      <c r="C6" s="93" t="s">
        <v>22</v>
      </c>
      <c r="D6" s="93" t="s">
        <v>11</v>
      </c>
      <c r="E6" s="93">
        <v>80</v>
      </c>
      <c r="F6" s="93">
        <v>25.5</v>
      </c>
      <c r="G6" s="92"/>
      <c r="H6" s="92"/>
      <c r="I6" s="122"/>
      <c r="J6" s="123"/>
      <c r="K6" s="124">
        <v>85</v>
      </c>
      <c r="L6" s="125"/>
      <c r="M6" s="126"/>
      <c r="N6" s="91">
        <f t="shared" si="0"/>
        <v>85</v>
      </c>
      <c r="O6" s="65" t="s">
        <v>32</v>
      </c>
      <c r="P6" s="128">
        <v>1.6</v>
      </c>
      <c r="Q6" s="93">
        <f t="shared" ref="Q6:Q7" si="1">N6*P6</f>
        <v>136</v>
      </c>
      <c r="R6" s="166" t="s">
        <v>200</v>
      </c>
    </row>
    <row r="7" s="5" customFormat="1" ht="20.1" customHeight="1" spans="1:19">
      <c r="A7" s="90">
        <v>4</v>
      </c>
      <c r="B7" s="93" t="s">
        <v>201</v>
      </c>
      <c r="C7" s="93" t="s">
        <v>22</v>
      </c>
      <c r="D7" s="93" t="s">
        <v>38</v>
      </c>
      <c r="E7" s="93">
        <v>80</v>
      </c>
      <c r="F7" s="93">
        <v>25.5</v>
      </c>
      <c r="G7" s="92"/>
      <c r="H7" s="92"/>
      <c r="I7" s="122"/>
      <c r="J7" s="123">
        <f>31*1.25</f>
        <v>38.75</v>
      </c>
      <c r="K7" s="124"/>
      <c r="L7" s="125">
        <f>37*1.25</f>
        <v>46.25</v>
      </c>
      <c r="M7" s="126">
        <f>30*1.2</f>
        <v>36</v>
      </c>
      <c r="N7" s="91">
        <f t="shared" si="0"/>
        <v>121</v>
      </c>
      <c r="O7" s="65" t="s">
        <v>202</v>
      </c>
      <c r="P7" s="128">
        <v>1.5</v>
      </c>
      <c r="Q7" s="93">
        <f t="shared" si="1"/>
        <v>181.5</v>
      </c>
      <c r="R7" s="62" t="s">
        <v>40</v>
      </c>
      <c r="S7" s="167" t="s">
        <v>203</v>
      </c>
    </row>
    <row r="8" s="7" customFormat="1" ht="20.1" customHeight="1" spans="1:18">
      <c r="A8" s="94" t="s">
        <v>41</v>
      </c>
      <c r="B8" s="87" t="s">
        <v>42</v>
      </c>
      <c r="C8" s="87"/>
      <c r="D8" s="87"/>
      <c r="E8" s="87"/>
      <c r="F8" s="87"/>
      <c r="G8" s="95"/>
      <c r="H8" s="95"/>
      <c r="I8" s="129"/>
      <c r="J8" s="130"/>
      <c r="K8" s="131"/>
      <c r="L8" s="132"/>
      <c r="M8" s="133"/>
      <c r="N8" s="87"/>
      <c r="O8" s="88"/>
      <c r="P8" s="134"/>
      <c r="Q8" s="87"/>
      <c r="R8" s="161"/>
    </row>
    <row r="9" s="5" customFormat="1" ht="20.1" customHeight="1" spans="1:18">
      <c r="A9" s="96">
        <v>1</v>
      </c>
      <c r="B9" s="93" t="s">
        <v>43</v>
      </c>
      <c r="C9" s="93" t="s">
        <v>44</v>
      </c>
      <c r="D9" s="93" t="s">
        <v>11</v>
      </c>
      <c r="E9" s="93">
        <v>60</v>
      </c>
      <c r="F9" s="93">
        <v>25.5</v>
      </c>
      <c r="G9" s="92"/>
      <c r="H9" s="92"/>
      <c r="I9" s="122"/>
      <c r="J9" s="123"/>
      <c r="K9" s="124">
        <v>6.9</v>
      </c>
      <c r="L9" s="125"/>
      <c r="M9" s="126"/>
      <c r="N9" s="135">
        <f t="shared" ref="N9:N20" si="2">SUM(I9:M9)</f>
        <v>6.9</v>
      </c>
      <c r="O9" s="65" t="s">
        <v>45</v>
      </c>
      <c r="P9" s="128"/>
      <c r="Q9" s="93">
        <v>7.5</v>
      </c>
      <c r="R9" s="62"/>
    </row>
    <row r="10" s="5" customFormat="1" ht="20.1" customHeight="1" spans="1:18">
      <c r="A10" s="96">
        <v>2</v>
      </c>
      <c r="B10" s="93" t="s">
        <v>204</v>
      </c>
      <c r="C10" s="93" t="s">
        <v>44</v>
      </c>
      <c r="D10" s="93" t="s">
        <v>11</v>
      </c>
      <c r="E10" s="93">
        <v>60</v>
      </c>
      <c r="F10" s="93">
        <v>30.5</v>
      </c>
      <c r="G10" s="92"/>
      <c r="H10" s="92"/>
      <c r="I10" s="122"/>
      <c r="J10" s="123"/>
      <c r="K10" s="124">
        <f>39+15</f>
        <v>54</v>
      </c>
      <c r="L10" s="125"/>
      <c r="M10" s="126"/>
      <c r="N10" s="136">
        <f t="shared" si="2"/>
        <v>54</v>
      </c>
      <c r="O10" s="65" t="s">
        <v>47</v>
      </c>
      <c r="P10" s="128"/>
      <c r="Q10" s="135">
        <v>30</v>
      </c>
      <c r="R10" s="62"/>
    </row>
    <row r="11" s="5" customFormat="1" ht="20.1" customHeight="1" spans="1:18">
      <c r="A11" s="96">
        <v>3</v>
      </c>
      <c r="B11" s="93" t="s">
        <v>48</v>
      </c>
      <c r="C11" s="93" t="s">
        <v>44</v>
      </c>
      <c r="D11" s="93" t="s">
        <v>11</v>
      </c>
      <c r="E11" s="93">
        <v>60</v>
      </c>
      <c r="F11" s="93">
        <v>25.5</v>
      </c>
      <c r="G11" s="92"/>
      <c r="H11" s="92"/>
      <c r="I11" s="122"/>
      <c r="J11" s="123"/>
      <c r="K11" s="124">
        <v>65</v>
      </c>
      <c r="L11" s="125"/>
      <c r="M11" s="126"/>
      <c r="N11" s="93">
        <f t="shared" si="2"/>
        <v>65</v>
      </c>
      <c r="O11" s="65" t="s">
        <v>49</v>
      </c>
      <c r="P11" s="128">
        <v>1.1</v>
      </c>
      <c r="Q11" s="93">
        <f t="shared" ref="Q11:Q18" si="3">N11*P11</f>
        <v>71.5</v>
      </c>
      <c r="R11" s="62"/>
    </row>
    <row r="12" s="5" customFormat="1" ht="20.1" customHeight="1" spans="1:18">
      <c r="A12" s="96">
        <v>4</v>
      </c>
      <c r="B12" s="93" t="s">
        <v>50</v>
      </c>
      <c r="C12" s="93" t="s">
        <v>44</v>
      </c>
      <c r="D12" s="93" t="s">
        <v>11</v>
      </c>
      <c r="E12" s="93">
        <v>60</v>
      </c>
      <c r="F12" s="93">
        <v>32</v>
      </c>
      <c r="G12" s="92"/>
      <c r="H12" s="92"/>
      <c r="I12" s="122"/>
      <c r="J12" s="123"/>
      <c r="K12" s="124">
        <v>65</v>
      </c>
      <c r="L12" s="125"/>
      <c r="M12" s="126"/>
      <c r="N12" s="93">
        <f t="shared" si="2"/>
        <v>65</v>
      </c>
      <c r="O12" s="65" t="s">
        <v>51</v>
      </c>
      <c r="P12" s="128"/>
      <c r="Q12" s="93">
        <f>N12*0.8</f>
        <v>52</v>
      </c>
      <c r="R12" s="62"/>
    </row>
    <row r="13" s="5" customFormat="1" ht="20.1" customHeight="1" spans="1:18">
      <c r="A13" s="96">
        <v>5</v>
      </c>
      <c r="B13" s="93" t="s">
        <v>52</v>
      </c>
      <c r="C13" s="93" t="s">
        <v>44</v>
      </c>
      <c r="D13" s="93" t="s">
        <v>11</v>
      </c>
      <c r="E13" s="93">
        <v>60</v>
      </c>
      <c r="F13" s="93">
        <v>25.5</v>
      </c>
      <c r="G13" s="92"/>
      <c r="H13" s="92"/>
      <c r="I13" s="122"/>
      <c r="J13" s="123"/>
      <c r="K13" s="124">
        <v>14</v>
      </c>
      <c r="L13" s="125"/>
      <c r="M13" s="126"/>
      <c r="N13" s="93">
        <f t="shared" si="2"/>
        <v>14</v>
      </c>
      <c r="O13" s="65" t="s">
        <v>53</v>
      </c>
      <c r="P13" s="128">
        <v>1</v>
      </c>
      <c r="Q13" s="93">
        <f t="shared" si="3"/>
        <v>14</v>
      </c>
      <c r="R13" s="62"/>
    </row>
    <row r="14" s="5" customFormat="1" ht="20.1" customHeight="1" spans="1:18">
      <c r="A14" s="96">
        <v>6</v>
      </c>
      <c r="B14" s="93" t="s">
        <v>54</v>
      </c>
      <c r="C14" s="93" t="s">
        <v>44</v>
      </c>
      <c r="D14" s="93" t="s">
        <v>11</v>
      </c>
      <c r="E14" s="93">
        <v>60</v>
      </c>
      <c r="F14" s="93">
        <v>25.5</v>
      </c>
      <c r="G14" s="92"/>
      <c r="H14" s="92"/>
      <c r="I14" s="122"/>
      <c r="J14" s="123"/>
      <c r="K14" s="124">
        <v>15</v>
      </c>
      <c r="L14" s="125"/>
      <c r="M14" s="126"/>
      <c r="N14" s="93">
        <f t="shared" si="2"/>
        <v>15</v>
      </c>
      <c r="O14" s="65" t="s">
        <v>55</v>
      </c>
      <c r="P14" s="128">
        <v>0.9</v>
      </c>
      <c r="Q14" s="93">
        <f t="shared" si="3"/>
        <v>13.5</v>
      </c>
      <c r="R14" s="62"/>
    </row>
    <row r="15" s="74" customFormat="1" ht="20.1" customHeight="1" spans="1:18">
      <c r="A15" s="90">
        <v>7</v>
      </c>
      <c r="B15" s="91" t="s">
        <v>205</v>
      </c>
      <c r="C15" s="91" t="s">
        <v>44</v>
      </c>
      <c r="D15" s="91" t="s">
        <v>12</v>
      </c>
      <c r="E15" s="91">
        <v>60</v>
      </c>
      <c r="F15" s="91">
        <v>25.5</v>
      </c>
      <c r="G15" s="97"/>
      <c r="H15" s="97"/>
      <c r="I15" s="122"/>
      <c r="J15" s="123"/>
      <c r="K15" s="124"/>
      <c r="L15" s="125">
        <v>35</v>
      </c>
      <c r="M15" s="126"/>
      <c r="N15" s="91">
        <f t="shared" si="2"/>
        <v>35</v>
      </c>
      <c r="O15" s="106" t="s">
        <v>57</v>
      </c>
      <c r="P15" s="128">
        <v>1.1</v>
      </c>
      <c r="Q15" s="91">
        <f t="shared" si="3"/>
        <v>38.5</v>
      </c>
      <c r="R15" s="163"/>
    </row>
    <row r="16" s="74" customFormat="1" ht="20.1" customHeight="1" spans="1:18">
      <c r="A16" s="90">
        <v>8</v>
      </c>
      <c r="B16" s="91" t="s">
        <v>58</v>
      </c>
      <c r="C16" s="91" t="s">
        <v>44</v>
      </c>
      <c r="D16" s="91" t="s">
        <v>10</v>
      </c>
      <c r="E16" s="91">
        <v>60</v>
      </c>
      <c r="F16" s="91">
        <v>25.5</v>
      </c>
      <c r="G16" s="97"/>
      <c r="H16" s="97"/>
      <c r="I16" s="122"/>
      <c r="J16" s="123">
        <f>28*1.2</f>
        <v>33.6</v>
      </c>
      <c r="K16" s="124"/>
      <c r="L16" s="125"/>
      <c r="M16" s="126"/>
      <c r="N16" s="91">
        <f t="shared" si="2"/>
        <v>33.6</v>
      </c>
      <c r="O16" s="106" t="s">
        <v>59</v>
      </c>
      <c r="P16" s="128">
        <v>1.5</v>
      </c>
      <c r="Q16" s="91">
        <f t="shared" si="3"/>
        <v>50.4</v>
      </c>
      <c r="R16" s="163" t="s">
        <v>60</v>
      </c>
    </row>
    <row r="17" s="74" customFormat="1" ht="12" spans="1:18">
      <c r="A17" s="90">
        <v>9</v>
      </c>
      <c r="B17" s="91" t="s">
        <v>61</v>
      </c>
      <c r="C17" s="91" t="s">
        <v>62</v>
      </c>
      <c r="D17" s="91" t="s">
        <v>34</v>
      </c>
      <c r="E17" s="91">
        <v>60</v>
      </c>
      <c r="F17" s="91" t="s">
        <v>63</v>
      </c>
      <c r="G17" s="97"/>
      <c r="H17" s="97"/>
      <c r="I17" s="122"/>
      <c r="J17" s="123">
        <f>20+17*1.2</f>
        <v>40.4</v>
      </c>
      <c r="K17" s="124"/>
      <c r="L17" s="125">
        <f>6*1.2</f>
        <v>7.2</v>
      </c>
      <c r="M17" s="126"/>
      <c r="N17" s="91">
        <f t="shared" si="2"/>
        <v>47.6</v>
      </c>
      <c r="O17" s="106" t="s">
        <v>64</v>
      </c>
      <c r="P17" s="128" t="s">
        <v>65</v>
      </c>
      <c r="Q17" s="162">
        <f>20*1.5+27.6*0.28</f>
        <v>37.728</v>
      </c>
      <c r="R17" s="163" t="s">
        <v>66</v>
      </c>
    </row>
    <row r="18" s="74" customFormat="1" ht="12" spans="1:18">
      <c r="A18" s="90">
        <v>10</v>
      </c>
      <c r="B18" s="91" t="s">
        <v>206</v>
      </c>
      <c r="C18" s="91" t="s">
        <v>44</v>
      </c>
      <c r="D18" s="91" t="s">
        <v>13</v>
      </c>
      <c r="E18" s="91">
        <v>60</v>
      </c>
      <c r="F18" s="91">
        <v>25.5</v>
      </c>
      <c r="G18" s="97"/>
      <c r="H18" s="97"/>
      <c r="I18" s="122"/>
      <c r="J18" s="123"/>
      <c r="K18" s="124"/>
      <c r="L18" s="125"/>
      <c r="M18" s="126">
        <v>16</v>
      </c>
      <c r="N18" s="91">
        <f t="shared" si="2"/>
        <v>16</v>
      </c>
      <c r="O18" s="106" t="s">
        <v>13</v>
      </c>
      <c r="P18" s="128">
        <v>1</v>
      </c>
      <c r="Q18" s="91">
        <f t="shared" si="3"/>
        <v>16</v>
      </c>
      <c r="R18" s="163"/>
    </row>
    <row r="19" s="74" customFormat="1" ht="12" spans="1:18">
      <c r="A19" s="90">
        <v>11</v>
      </c>
      <c r="B19" s="91" t="s">
        <v>68</v>
      </c>
      <c r="C19" s="91" t="s">
        <v>62</v>
      </c>
      <c r="D19" s="91" t="s">
        <v>9</v>
      </c>
      <c r="E19" s="91">
        <v>60</v>
      </c>
      <c r="F19" s="91" t="s">
        <v>63</v>
      </c>
      <c r="G19" s="97"/>
      <c r="H19" s="97"/>
      <c r="I19" s="122">
        <f>(24+2)*1.2</f>
        <v>31.2</v>
      </c>
      <c r="J19" s="123"/>
      <c r="K19" s="124"/>
      <c r="L19" s="125"/>
      <c r="M19" s="126"/>
      <c r="N19" s="91">
        <f t="shared" si="2"/>
        <v>31.2</v>
      </c>
      <c r="O19" s="106" t="s">
        <v>69</v>
      </c>
      <c r="P19" s="128" t="s">
        <v>65</v>
      </c>
      <c r="Q19" s="162">
        <f>24*1.5+3.6*0.28</f>
        <v>37.008</v>
      </c>
      <c r="R19" s="163" t="s">
        <v>70</v>
      </c>
    </row>
    <row r="20" s="74" customFormat="1" ht="24" spans="1:18">
      <c r="A20" s="90">
        <v>12</v>
      </c>
      <c r="B20" s="91" t="s">
        <v>207</v>
      </c>
      <c r="C20" s="91" t="s">
        <v>62</v>
      </c>
      <c r="D20" s="91" t="s">
        <v>9</v>
      </c>
      <c r="E20" s="91">
        <v>60</v>
      </c>
      <c r="F20" s="91" t="s">
        <v>63</v>
      </c>
      <c r="G20" s="97"/>
      <c r="H20" s="97"/>
      <c r="I20" s="122">
        <f>20*1.2+(26+3)*1.2</f>
        <v>58.8</v>
      </c>
      <c r="J20" s="123"/>
      <c r="K20" s="124"/>
      <c r="L20" s="125"/>
      <c r="M20" s="126"/>
      <c r="N20" s="91">
        <f t="shared" si="2"/>
        <v>58.8</v>
      </c>
      <c r="O20" s="106" t="s">
        <v>208</v>
      </c>
      <c r="P20" s="128" t="s">
        <v>65</v>
      </c>
      <c r="Q20" s="91">
        <f>31.2*1.5+24*0.28</f>
        <v>53.52</v>
      </c>
      <c r="R20" s="168" t="s">
        <v>73</v>
      </c>
    </row>
    <row r="21" s="7" customFormat="1" ht="12" spans="1:18">
      <c r="A21" s="94" t="s">
        <v>74</v>
      </c>
      <c r="B21" s="87" t="s">
        <v>75</v>
      </c>
      <c r="C21" s="87"/>
      <c r="D21" s="87"/>
      <c r="E21" s="87"/>
      <c r="F21" s="87"/>
      <c r="G21" s="95"/>
      <c r="H21" s="95"/>
      <c r="I21" s="129"/>
      <c r="J21" s="130"/>
      <c r="K21" s="131"/>
      <c r="L21" s="132"/>
      <c r="M21" s="133"/>
      <c r="N21" s="87"/>
      <c r="O21" s="88"/>
      <c r="P21" s="134"/>
      <c r="Q21" s="87"/>
      <c r="R21" s="161"/>
    </row>
    <row r="22" s="5" customFormat="1" ht="12" spans="1:18">
      <c r="A22" s="96">
        <v>1</v>
      </c>
      <c r="B22" s="93" t="s">
        <v>209</v>
      </c>
      <c r="C22" s="93" t="s">
        <v>77</v>
      </c>
      <c r="D22" s="93" t="s">
        <v>11</v>
      </c>
      <c r="E22" s="93">
        <v>60</v>
      </c>
      <c r="F22" s="93">
        <v>12</v>
      </c>
      <c r="G22" s="97"/>
      <c r="H22" s="97"/>
      <c r="I22" s="122"/>
      <c r="J22" s="123"/>
      <c r="K22" s="124">
        <v>50.1</v>
      </c>
      <c r="L22" s="125"/>
      <c r="M22" s="126"/>
      <c r="N22" s="93">
        <f t="shared" ref="N22:N59" si="4">SUM(I22:M22)</f>
        <v>50.1</v>
      </c>
      <c r="O22" s="65" t="s">
        <v>78</v>
      </c>
      <c r="P22" s="128"/>
      <c r="Q22" s="93">
        <v>9.4</v>
      </c>
      <c r="R22" s="62"/>
    </row>
    <row r="23" s="5" customFormat="1" ht="12" spans="1:18">
      <c r="A23" s="96">
        <v>2</v>
      </c>
      <c r="B23" s="93" t="s">
        <v>79</v>
      </c>
      <c r="C23" s="93" t="s">
        <v>77</v>
      </c>
      <c r="D23" s="93" t="s">
        <v>11</v>
      </c>
      <c r="E23" s="93" t="s">
        <v>80</v>
      </c>
      <c r="F23" s="93">
        <v>12</v>
      </c>
      <c r="G23" s="97"/>
      <c r="H23" s="97"/>
      <c r="I23" s="122"/>
      <c r="J23" s="123"/>
      <c r="K23" s="124">
        <v>120</v>
      </c>
      <c r="L23" s="125"/>
      <c r="M23" s="126"/>
      <c r="N23" s="93">
        <f t="shared" si="4"/>
        <v>120</v>
      </c>
      <c r="O23" s="65" t="s">
        <v>81</v>
      </c>
      <c r="P23" s="128">
        <v>0.31</v>
      </c>
      <c r="Q23" s="93">
        <f t="shared" ref="Q23:Q32" si="5">N23*P23</f>
        <v>37.2</v>
      </c>
      <c r="R23" s="62"/>
    </row>
    <row r="24" s="5" customFormat="1" ht="12" spans="1:18">
      <c r="A24" s="96">
        <v>3</v>
      </c>
      <c r="B24" s="93" t="s">
        <v>82</v>
      </c>
      <c r="C24" s="93" t="s">
        <v>77</v>
      </c>
      <c r="D24" s="93" t="s">
        <v>11</v>
      </c>
      <c r="E24" s="93" t="s">
        <v>80</v>
      </c>
      <c r="F24" s="93">
        <v>10</v>
      </c>
      <c r="G24" s="97"/>
      <c r="H24" s="97"/>
      <c r="I24" s="122"/>
      <c r="J24" s="123"/>
      <c r="K24" s="124">
        <v>40</v>
      </c>
      <c r="L24" s="125"/>
      <c r="M24" s="126"/>
      <c r="N24" s="93">
        <f t="shared" si="4"/>
        <v>40</v>
      </c>
      <c r="O24" s="65" t="s">
        <v>83</v>
      </c>
      <c r="P24" s="128">
        <v>0.27</v>
      </c>
      <c r="Q24" s="93">
        <f t="shared" si="5"/>
        <v>10.8</v>
      </c>
      <c r="R24" s="62"/>
    </row>
    <row r="25" s="5" customFormat="1" ht="12" spans="1:18">
      <c r="A25" s="96">
        <v>4</v>
      </c>
      <c r="B25" s="93" t="s">
        <v>84</v>
      </c>
      <c r="C25" s="93" t="s">
        <v>77</v>
      </c>
      <c r="D25" s="93" t="s">
        <v>11</v>
      </c>
      <c r="E25" s="93" t="s">
        <v>80</v>
      </c>
      <c r="F25" s="93">
        <v>10</v>
      </c>
      <c r="G25" s="97"/>
      <c r="H25" s="97"/>
      <c r="I25" s="122"/>
      <c r="J25" s="123"/>
      <c r="K25" s="124">
        <v>23</v>
      </c>
      <c r="L25" s="125"/>
      <c r="M25" s="126"/>
      <c r="N25" s="93">
        <f t="shared" si="4"/>
        <v>23</v>
      </c>
      <c r="O25" s="65" t="s">
        <v>85</v>
      </c>
      <c r="P25" s="128">
        <v>0.24</v>
      </c>
      <c r="Q25" s="135">
        <f t="shared" si="5"/>
        <v>5.52</v>
      </c>
      <c r="R25" s="62"/>
    </row>
    <row r="26" s="5" customFormat="1" ht="12" spans="1:18">
      <c r="A26" s="96">
        <v>5</v>
      </c>
      <c r="B26" s="93" t="s">
        <v>86</v>
      </c>
      <c r="C26" s="93" t="s">
        <v>77</v>
      </c>
      <c r="D26" s="93" t="s">
        <v>11</v>
      </c>
      <c r="E26" s="93" t="s">
        <v>80</v>
      </c>
      <c r="F26" s="93" t="s">
        <v>87</v>
      </c>
      <c r="G26" s="97"/>
      <c r="H26" s="97"/>
      <c r="I26" s="122"/>
      <c r="J26" s="123"/>
      <c r="K26" s="124">
        <v>57</v>
      </c>
      <c r="L26" s="125"/>
      <c r="M26" s="126"/>
      <c r="N26" s="93">
        <f t="shared" si="4"/>
        <v>57</v>
      </c>
      <c r="O26" s="65" t="s">
        <v>88</v>
      </c>
      <c r="P26" s="137">
        <f>Q26/N26</f>
        <v>0.350877192982456</v>
      </c>
      <c r="Q26" s="93">
        <v>20</v>
      </c>
      <c r="R26" s="62"/>
    </row>
    <row r="27" s="5" customFormat="1" ht="12" spans="1:18">
      <c r="A27" s="96">
        <v>6</v>
      </c>
      <c r="B27" s="93" t="s">
        <v>89</v>
      </c>
      <c r="C27" s="93" t="s">
        <v>77</v>
      </c>
      <c r="D27" s="93" t="s">
        <v>90</v>
      </c>
      <c r="E27" s="93" t="s">
        <v>80</v>
      </c>
      <c r="F27" s="93">
        <v>15</v>
      </c>
      <c r="G27" s="97"/>
      <c r="H27" s="97"/>
      <c r="I27" s="122"/>
      <c r="J27" s="123"/>
      <c r="K27" s="124">
        <v>100</v>
      </c>
      <c r="L27" s="125">
        <v>52</v>
      </c>
      <c r="M27" s="126"/>
      <c r="N27" s="93">
        <f t="shared" si="4"/>
        <v>152</v>
      </c>
      <c r="O27" s="65" t="s">
        <v>91</v>
      </c>
      <c r="P27" s="128">
        <v>0.27</v>
      </c>
      <c r="Q27" s="93">
        <f t="shared" si="5"/>
        <v>41.04</v>
      </c>
      <c r="R27" s="62" t="s">
        <v>92</v>
      </c>
    </row>
    <row r="28" s="5" customFormat="1" ht="12" spans="1:18">
      <c r="A28" s="96">
        <v>7</v>
      </c>
      <c r="B28" s="93" t="s">
        <v>93</v>
      </c>
      <c r="C28" s="93" t="s">
        <v>77</v>
      </c>
      <c r="D28" s="93" t="s">
        <v>11</v>
      </c>
      <c r="E28" s="93" t="s">
        <v>80</v>
      </c>
      <c r="F28" s="93">
        <v>10</v>
      </c>
      <c r="G28" s="97"/>
      <c r="H28" s="97"/>
      <c r="I28" s="122"/>
      <c r="J28" s="123"/>
      <c r="K28" s="124">
        <v>40</v>
      </c>
      <c r="L28" s="125"/>
      <c r="M28" s="126"/>
      <c r="N28" s="93">
        <f t="shared" si="4"/>
        <v>40</v>
      </c>
      <c r="O28" s="65" t="s">
        <v>94</v>
      </c>
      <c r="P28" s="128">
        <v>0.28</v>
      </c>
      <c r="Q28" s="93">
        <f t="shared" si="5"/>
        <v>11.2</v>
      </c>
      <c r="R28" s="62"/>
    </row>
    <row r="29" s="5" customFormat="1" ht="12" spans="1:18">
      <c r="A29" s="96">
        <v>8</v>
      </c>
      <c r="B29" s="93" t="s">
        <v>95</v>
      </c>
      <c r="C29" s="93" t="s">
        <v>77</v>
      </c>
      <c r="D29" s="93" t="s">
        <v>11</v>
      </c>
      <c r="E29" s="93" t="s">
        <v>80</v>
      </c>
      <c r="F29" s="93">
        <v>10</v>
      </c>
      <c r="G29" s="97"/>
      <c r="H29" s="97"/>
      <c r="I29" s="122"/>
      <c r="J29" s="123"/>
      <c r="K29" s="124">
        <v>36</v>
      </c>
      <c r="L29" s="125"/>
      <c r="M29" s="126"/>
      <c r="N29" s="93">
        <f t="shared" si="4"/>
        <v>36</v>
      </c>
      <c r="O29" s="65" t="s">
        <v>96</v>
      </c>
      <c r="P29" s="128">
        <v>0.26</v>
      </c>
      <c r="Q29" s="135">
        <f t="shared" si="5"/>
        <v>9.36</v>
      </c>
      <c r="R29" s="62"/>
    </row>
    <row r="30" s="5" customFormat="1" ht="12" spans="1:18">
      <c r="A30" s="96">
        <v>9</v>
      </c>
      <c r="B30" s="93" t="s">
        <v>210</v>
      </c>
      <c r="C30" s="93" t="s">
        <v>77</v>
      </c>
      <c r="D30" s="91" t="s">
        <v>12</v>
      </c>
      <c r="E30" s="93">
        <v>60</v>
      </c>
      <c r="F30" s="93">
        <v>12</v>
      </c>
      <c r="G30" s="97"/>
      <c r="H30" s="97"/>
      <c r="I30" s="122"/>
      <c r="J30" s="123"/>
      <c r="K30" s="124"/>
      <c r="L30" s="125">
        <v>35</v>
      </c>
      <c r="M30" s="126"/>
      <c r="N30" s="93">
        <f t="shared" si="4"/>
        <v>35</v>
      </c>
      <c r="O30" s="65" t="s">
        <v>98</v>
      </c>
      <c r="P30" s="128">
        <v>0.25</v>
      </c>
      <c r="Q30" s="135">
        <f t="shared" si="5"/>
        <v>8.75</v>
      </c>
      <c r="R30" s="62"/>
    </row>
    <row r="31" s="5" customFormat="1" ht="12" spans="1:18">
      <c r="A31" s="96">
        <v>10</v>
      </c>
      <c r="B31" s="93" t="s">
        <v>99</v>
      </c>
      <c r="C31" s="93" t="s">
        <v>100</v>
      </c>
      <c r="D31" s="91" t="s">
        <v>12</v>
      </c>
      <c r="E31" s="93">
        <v>40</v>
      </c>
      <c r="F31" s="93">
        <v>8.5</v>
      </c>
      <c r="G31" s="97"/>
      <c r="H31" s="97"/>
      <c r="I31" s="122"/>
      <c r="J31" s="123"/>
      <c r="K31" s="124"/>
      <c r="L31" s="125">
        <f>(42+4)*1.2</f>
        <v>55.2</v>
      </c>
      <c r="M31" s="126"/>
      <c r="N31" s="93">
        <f t="shared" si="4"/>
        <v>55.2</v>
      </c>
      <c r="O31" s="65" t="s">
        <v>101</v>
      </c>
      <c r="P31" s="128">
        <v>0.3</v>
      </c>
      <c r="Q31" s="135">
        <f t="shared" si="5"/>
        <v>16.56</v>
      </c>
      <c r="R31" s="62"/>
    </row>
    <row r="32" s="5" customFormat="1" ht="12" spans="1:18">
      <c r="A32" s="96">
        <v>11</v>
      </c>
      <c r="B32" s="93" t="s">
        <v>102</v>
      </c>
      <c r="C32" s="93" t="s">
        <v>77</v>
      </c>
      <c r="D32" s="91" t="s">
        <v>12</v>
      </c>
      <c r="E32" s="93" t="s">
        <v>80</v>
      </c>
      <c r="F32" s="93" t="s">
        <v>87</v>
      </c>
      <c r="G32" s="97"/>
      <c r="H32" s="97"/>
      <c r="I32" s="122"/>
      <c r="J32" s="123"/>
      <c r="K32" s="124"/>
      <c r="L32" s="125">
        <v>55.45</v>
      </c>
      <c r="M32" s="126"/>
      <c r="N32" s="135">
        <f t="shared" si="4"/>
        <v>55.45</v>
      </c>
      <c r="O32" s="65" t="s">
        <v>103</v>
      </c>
      <c r="P32" s="128">
        <v>0.35</v>
      </c>
      <c r="Q32" s="135">
        <f t="shared" si="5"/>
        <v>19.4075</v>
      </c>
      <c r="R32" s="62"/>
    </row>
    <row r="33" s="5" customFormat="1" ht="20.1" customHeight="1" spans="1:18">
      <c r="A33" s="96">
        <v>12</v>
      </c>
      <c r="B33" s="93" t="s">
        <v>104</v>
      </c>
      <c r="C33" s="93" t="s">
        <v>105</v>
      </c>
      <c r="D33" s="91" t="s">
        <v>34</v>
      </c>
      <c r="E33" s="93" t="s">
        <v>80</v>
      </c>
      <c r="F33" s="93" t="s">
        <v>112</v>
      </c>
      <c r="G33" s="97"/>
      <c r="H33" s="97"/>
      <c r="I33" s="122"/>
      <c r="J33" s="123">
        <f>53+8</f>
        <v>61</v>
      </c>
      <c r="K33" s="124"/>
      <c r="L33" s="125">
        <f>58+8</f>
        <v>66</v>
      </c>
      <c r="M33" s="126"/>
      <c r="N33" s="93">
        <f t="shared" si="4"/>
        <v>127</v>
      </c>
      <c r="O33" s="65" t="s">
        <v>106</v>
      </c>
      <c r="P33" s="128">
        <v>0.35</v>
      </c>
      <c r="Q33" s="135">
        <f t="shared" ref="Q33:Q59" si="6">N33*P33</f>
        <v>44.45</v>
      </c>
      <c r="R33" s="62" t="s">
        <v>107</v>
      </c>
    </row>
    <row r="34" s="5" customFormat="1" ht="20.1" customHeight="1" spans="1:19">
      <c r="A34" s="98">
        <v>13</v>
      </c>
      <c r="B34" s="99" t="s">
        <v>108</v>
      </c>
      <c r="C34" s="99" t="s">
        <v>77</v>
      </c>
      <c r="D34" s="100" t="s">
        <v>12</v>
      </c>
      <c r="E34" s="99" t="s">
        <v>80</v>
      </c>
      <c r="F34" s="99">
        <v>12</v>
      </c>
      <c r="G34" s="101"/>
      <c r="H34" s="101"/>
      <c r="I34" s="138"/>
      <c r="J34" s="139"/>
      <c r="K34" s="140"/>
      <c r="L34" s="141">
        <f>34.5*0.8</f>
        <v>27.6</v>
      </c>
      <c r="M34" s="142"/>
      <c r="N34" s="99">
        <f t="shared" si="4"/>
        <v>27.6</v>
      </c>
      <c r="O34" s="143" t="s">
        <v>109</v>
      </c>
      <c r="P34" s="144">
        <v>0.28</v>
      </c>
      <c r="Q34" s="169">
        <f t="shared" si="6"/>
        <v>7.728</v>
      </c>
      <c r="R34" s="170"/>
      <c r="S34" s="5" t="s">
        <v>110</v>
      </c>
    </row>
    <row r="35" s="5" customFormat="1" ht="20.1" customHeight="1" spans="1:18">
      <c r="A35" s="102">
        <v>14</v>
      </c>
      <c r="B35" s="103" t="s">
        <v>111</v>
      </c>
      <c r="C35" s="103" t="s">
        <v>105</v>
      </c>
      <c r="D35" s="104" t="s">
        <v>34</v>
      </c>
      <c r="E35" s="103" t="s">
        <v>80</v>
      </c>
      <c r="F35" s="103" t="s">
        <v>112</v>
      </c>
      <c r="G35" s="105"/>
      <c r="H35" s="105"/>
      <c r="I35" s="145"/>
      <c r="J35" s="146">
        <f>(29+10)*1.2</f>
        <v>46.8</v>
      </c>
      <c r="K35" s="147"/>
      <c r="L35" s="148">
        <f>35*0.8</f>
        <v>28</v>
      </c>
      <c r="M35" s="149"/>
      <c r="N35" s="103">
        <f t="shared" si="4"/>
        <v>74.8</v>
      </c>
      <c r="O35" s="150" t="s">
        <v>113</v>
      </c>
      <c r="P35" s="151">
        <v>0.27</v>
      </c>
      <c r="Q35" s="171">
        <f t="shared" si="6"/>
        <v>20.196</v>
      </c>
      <c r="R35" s="172" t="s">
        <v>114</v>
      </c>
    </row>
    <row r="36" s="5" customFormat="1" ht="20.1" customHeight="1" spans="1:18">
      <c r="A36" s="96">
        <v>15</v>
      </c>
      <c r="B36" s="93" t="s">
        <v>211</v>
      </c>
      <c r="C36" s="93" t="s">
        <v>105</v>
      </c>
      <c r="D36" s="91" t="s">
        <v>116</v>
      </c>
      <c r="E36" s="93" t="s">
        <v>80</v>
      </c>
      <c r="F36" s="93" t="s">
        <v>87</v>
      </c>
      <c r="G36" s="97"/>
      <c r="H36" s="97"/>
      <c r="I36" s="122">
        <v>24</v>
      </c>
      <c r="J36" s="123"/>
      <c r="K36" s="124"/>
      <c r="L36" s="125">
        <f>64.8*0.9</f>
        <v>58.32</v>
      </c>
      <c r="M36" s="126"/>
      <c r="N36" s="135">
        <f t="shared" si="4"/>
        <v>82.32</v>
      </c>
      <c r="O36" s="65" t="s">
        <v>117</v>
      </c>
      <c r="P36" s="128">
        <v>0.35</v>
      </c>
      <c r="Q36" s="135">
        <f t="shared" si="6"/>
        <v>28.812</v>
      </c>
      <c r="R36" s="62" t="s">
        <v>118</v>
      </c>
    </row>
    <row r="37" s="5" customFormat="1" ht="20.1" customHeight="1" spans="1:18">
      <c r="A37" s="96">
        <v>16</v>
      </c>
      <c r="B37" s="93" t="s">
        <v>119</v>
      </c>
      <c r="C37" s="93" t="s">
        <v>77</v>
      </c>
      <c r="D37" s="91" t="s">
        <v>12</v>
      </c>
      <c r="E37" s="93">
        <v>60</v>
      </c>
      <c r="F37" s="93">
        <v>12</v>
      </c>
      <c r="G37" s="97"/>
      <c r="H37" s="97"/>
      <c r="I37" s="122"/>
      <c r="J37" s="123"/>
      <c r="K37" s="124"/>
      <c r="L37" s="152">
        <f>28.7*0.9</f>
        <v>25.83</v>
      </c>
      <c r="M37" s="126"/>
      <c r="N37" s="135">
        <f t="shared" si="4"/>
        <v>25.83</v>
      </c>
      <c r="O37" s="65" t="s">
        <v>120</v>
      </c>
      <c r="P37" s="128">
        <v>0.3</v>
      </c>
      <c r="Q37" s="135">
        <f t="shared" si="6"/>
        <v>7.749</v>
      </c>
      <c r="R37" s="62"/>
    </row>
    <row r="38" s="5" customFormat="1" ht="20.1" customHeight="1" spans="1:18">
      <c r="A38" s="96">
        <v>17</v>
      </c>
      <c r="B38" s="93" t="s">
        <v>121</v>
      </c>
      <c r="C38" s="93" t="s">
        <v>77</v>
      </c>
      <c r="D38" s="91" t="s">
        <v>12</v>
      </c>
      <c r="E38" s="93">
        <v>60</v>
      </c>
      <c r="F38" s="93">
        <v>12</v>
      </c>
      <c r="G38" s="97"/>
      <c r="H38" s="97"/>
      <c r="I38" s="122"/>
      <c r="J38" s="123"/>
      <c r="K38" s="124"/>
      <c r="L38" s="125">
        <f>18*0.8</f>
        <v>14.4</v>
      </c>
      <c r="M38" s="126"/>
      <c r="N38" s="93">
        <f t="shared" si="4"/>
        <v>14.4</v>
      </c>
      <c r="O38" s="65" t="s">
        <v>122</v>
      </c>
      <c r="P38" s="128">
        <v>0.3</v>
      </c>
      <c r="Q38" s="135">
        <f t="shared" si="6"/>
        <v>4.32</v>
      </c>
      <c r="R38" s="62"/>
    </row>
    <row r="39" s="5" customFormat="1" ht="20.1" customHeight="1" spans="1:18">
      <c r="A39" s="96">
        <v>18</v>
      </c>
      <c r="B39" s="93" t="s">
        <v>212</v>
      </c>
      <c r="C39" s="93" t="s">
        <v>77</v>
      </c>
      <c r="D39" s="91" t="s">
        <v>12</v>
      </c>
      <c r="E39" s="93">
        <v>60</v>
      </c>
      <c r="F39" s="93">
        <v>12</v>
      </c>
      <c r="G39" s="97"/>
      <c r="H39" s="97"/>
      <c r="I39" s="122"/>
      <c r="J39" s="123"/>
      <c r="K39" s="124"/>
      <c r="L39" s="125">
        <v>20</v>
      </c>
      <c r="M39" s="126"/>
      <c r="N39" s="93">
        <f t="shared" si="4"/>
        <v>20</v>
      </c>
      <c r="O39" s="65" t="s">
        <v>124</v>
      </c>
      <c r="P39" s="128">
        <v>0.3</v>
      </c>
      <c r="Q39" s="135">
        <f t="shared" si="6"/>
        <v>6</v>
      </c>
      <c r="R39" s="62"/>
    </row>
    <row r="40" s="5" customFormat="1" ht="20.1" customHeight="1" spans="1:18">
      <c r="A40" s="96">
        <v>19</v>
      </c>
      <c r="B40" s="93" t="s">
        <v>125</v>
      </c>
      <c r="C40" s="93" t="s">
        <v>126</v>
      </c>
      <c r="D40" s="91" t="s">
        <v>12</v>
      </c>
      <c r="E40" s="93" t="s">
        <v>80</v>
      </c>
      <c r="F40" s="93" t="s">
        <v>87</v>
      </c>
      <c r="G40" s="97"/>
      <c r="H40" s="97"/>
      <c r="I40" s="122"/>
      <c r="J40" s="123"/>
      <c r="K40" s="124"/>
      <c r="L40" s="125">
        <f>128*0.9</f>
        <v>115.2</v>
      </c>
      <c r="M40" s="126"/>
      <c r="N40" s="93">
        <f t="shared" si="4"/>
        <v>115.2</v>
      </c>
      <c r="O40" s="65" t="s">
        <v>213</v>
      </c>
      <c r="P40" s="128">
        <v>0.33</v>
      </c>
      <c r="Q40" s="135">
        <f t="shared" si="6"/>
        <v>38.016</v>
      </c>
      <c r="R40" s="62"/>
    </row>
    <row r="41" s="5" customFormat="1" ht="20.1" customHeight="1" spans="1:19">
      <c r="A41" s="96">
        <v>20</v>
      </c>
      <c r="B41" s="93" t="s">
        <v>128</v>
      </c>
      <c r="C41" s="93" t="s">
        <v>105</v>
      </c>
      <c r="D41" s="91" t="s">
        <v>12</v>
      </c>
      <c r="E41" s="93" t="s">
        <v>80</v>
      </c>
      <c r="F41" s="93" t="s">
        <v>87</v>
      </c>
      <c r="G41" s="97"/>
      <c r="H41" s="97"/>
      <c r="I41" s="122"/>
      <c r="J41" s="123"/>
      <c r="K41" s="124"/>
      <c r="L41" s="125">
        <f>46*1.5</f>
        <v>69</v>
      </c>
      <c r="M41" s="126"/>
      <c r="N41" s="93">
        <f t="shared" si="4"/>
        <v>69</v>
      </c>
      <c r="O41" s="65" t="s">
        <v>129</v>
      </c>
      <c r="P41" s="128">
        <v>0.35</v>
      </c>
      <c r="Q41" s="135">
        <f t="shared" si="6"/>
        <v>24.15</v>
      </c>
      <c r="R41" s="62"/>
      <c r="S41" s="5" t="s">
        <v>110</v>
      </c>
    </row>
    <row r="42" s="5" customFormat="1" ht="20.1" customHeight="1" spans="1:18">
      <c r="A42" s="96">
        <v>21</v>
      </c>
      <c r="B42" s="93" t="s">
        <v>130</v>
      </c>
      <c r="C42" s="93" t="s">
        <v>77</v>
      </c>
      <c r="D42" s="91" t="s">
        <v>12</v>
      </c>
      <c r="E42" s="93">
        <v>60</v>
      </c>
      <c r="F42" s="93">
        <v>12</v>
      </c>
      <c r="G42" s="97"/>
      <c r="H42" s="97"/>
      <c r="I42" s="122"/>
      <c r="J42" s="123"/>
      <c r="K42" s="124"/>
      <c r="L42" s="125">
        <v>16</v>
      </c>
      <c r="M42" s="126"/>
      <c r="N42" s="93">
        <f t="shared" si="4"/>
        <v>16</v>
      </c>
      <c r="O42" s="65" t="s">
        <v>131</v>
      </c>
      <c r="P42" s="128">
        <v>0.28</v>
      </c>
      <c r="Q42" s="135">
        <f t="shared" si="6"/>
        <v>4.48</v>
      </c>
      <c r="R42" s="62"/>
    </row>
    <row r="43" s="74" customFormat="1" ht="20.1" customHeight="1" spans="1:18">
      <c r="A43" s="96">
        <v>22</v>
      </c>
      <c r="B43" s="91" t="s">
        <v>132</v>
      </c>
      <c r="C43" s="91" t="s">
        <v>77</v>
      </c>
      <c r="D43" s="91" t="s">
        <v>133</v>
      </c>
      <c r="E43" s="91">
        <v>60</v>
      </c>
      <c r="F43" s="91">
        <v>12</v>
      </c>
      <c r="G43" s="97"/>
      <c r="H43" s="97"/>
      <c r="I43" s="122"/>
      <c r="J43" s="123">
        <f>21*1.2</f>
        <v>25.2</v>
      </c>
      <c r="K43" s="124"/>
      <c r="L43" s="125"/>
      <c r="M43" s="126">
        <f>7*1.2</f>
        <v>8.4</v>
      </c>
      <c r="N43" s="91">
        <f t="shared" si="4"/>
        <v>33.6</v>
      </c>
      <c r="O43" s="106" t="s">
        <v>134</v>
      </c>
      <c r="P43" s="128">
        <v>0.28</v>
      </c>
      <c r="Q43" s="91">
        <f t="shared" si="6"/>
        <v>9.408</v>
      </c>
      <c r="R43" s="163"/>
    </row>
    <row r="44" s="74" customFormat="1" ht="20.1" customHeight="1" spans="1:18">
      <c r="A44" s="96">
        <v>23</v>
      </c>
      <c r="B44" s="91" t="s">
        <v>135</v>
      </c>
      <c r="C44" s="91" t="s">
        <v>77</v>
      </c>
      <c r="D44" s="91" t="s">
        <v>136</v>
      </c>
      <c r="E44" s="91">
        <v>60</v>
      </c>
      <c r="F44" s="91">
        <v>12</v>
      </c>
      <c r="G44" s="97"/>
      <c r="H44" s="97"/>
      <c r="I44" s="122"/>
      <c r="J44" s="123">
        <f>55*0.9</f>
        <v>49.5</v>
      </c>
      <c r="K44" s="124"/>
      <c r="L44" s="125"/>
      <c r="M44" s="126">
        <v>8</v>
      </c>
      <c r="N44" s="91">
        <f t="shared" si="4"/>
        <v>57.5</v>
      </c>
      <c r="O44" s="106" t="s">
        <v>137</v>
      </c>
      <c r="P44" s="128">
        <v>0.27</v>
      </c>
      <c r="Q44" s="162">
        <f t="shared" si="6"/>
        <v>15.525</v>
      </c>
      <c r="R44" s="163"/>
    </row>
    <row r="45" s="74" customFormat="1" ht="20.1" customHeight="1" spans="1:18">
      <c r="A45" s="96">
        <v>24</v>
      </c>
      <c r="B45" s="91" t="s">
        <v>214</v>
      </c>
      <c r="C45" s="91" t="s">
        <v>77</v>
      </c>
      <c r="D45" s="91" t="s">
        <v>141</v>
      </c>
      <c r="E45" s="91">
        <v>60</v>
      </c>
      <c r="F45" s="91">
        <v>12</v>
      </c>
      <c r="G45" s="97"/>
      <c r="H45" s="97"/>
      <c r="I45" s="122">
        <f>11*1.2</f>
        <v>13.2</v>
      </c>
      <c r="J45" s="123">
        <f>18*1.2</f>
        <v>21.6</v>
      </c>
      <c r="K45" s="124"/>
      <c r="L45" s="125"/>
      <c r="M45" s="126"/>
      <c r="N45" s="91">
        <f t="shared" si="4"/>
        <v>34.8</v>
      </c>
      <c r="O45" s="106" t="s">
        <v>142</v>
      </c>
      <c r="P45" s="128">
        <v>0.26</v>
      </c>
      <c r="Q45" s="162">
        <f t="shared" si="6"/>
        <v>9.048</v>
      </c>
      <c r="R45" s="163" t="s">
        <v>215</v>
      </c>
    </row>
    <row r="46" s="5" customFormat="1" ht="20.1" customHeight="1" spans="1:18">
      <c r="A46" s="96">
        <v>25</v>
      </c>
      <c r="B46" s="93" t="s">
        <v>143</v>
      </c>
      <c r="C46" s="93" t="s">
        <v>100</v>
      </c>
      <c r="D46" s="91" t="s">
        <v>10</v>
      </c>
      <c r="E46" s="91">
        <v>40</v>
      </c>
      <c r="F46" s="91">
        <v>8.5</v>
      </c>
      <c r="G46" s="97"/>
      <c r="H46" s="97"/>
      <c r="I46" s="122"/>
      <c r="J46" s="123">
        <f>28*1.3</f>
        <v>36.4</v>
      </c>
      <c r="K46" s="124"/>
      <c r="L46" s="125"/>
      <c r="M46" s="126"/>
      <c r="N46" s="93">
        <f t="shared" si="4"/>
        <v>36.4</v>
      </c>
      <c r="O46" s="65" t="s">
        <v>144</v>
      </c>
      <c r="P46" s="128">
        <v>0.28</v>
      </c>
      <c r="Q46" s="135">
        <f t="shared" si="6"/>
        <v>10.192</v>
      </c>
      <c r="R46" s="62"/>
    </row>
    <row r="47" s="74" customFormat="1" ht="39.95" customHeight="1" spans="1:18">
      <c r="A47" s="96">
        <v>26</v>
      </c>
      <c r="B47" s="106" t="s">
        <v>145</v>
      </c>
      <c r="C47" s="91" t="s">
        <v>77</v>
      </c>
      <c r="D47" s="91" t="s">
        <v>13</v>
      </c>
      <c r="E47" s="91">
        <v>60</v>
      </c>
      <c r="F47" s="91">
        <v>12</v>
      </c>
      <c r="G47" s="97"/>
      <c r="H47" s="97"/>
      <c r="I47" s="122">
        <f>73*1.3</f>
        <v>94.9</v>
      </c>
      <c r="J47" s="123"/>
      <c r="K47" s="124"/>
      <c r="L47" s="125"/>
      <c r="M47" s="126">
        <f>(85+12)*1.3</f>
        <v>126.1</v>
      </c>
      <c r="N47" s="91">
        <f t="shared" si="4"/>
        <v>221</v>
      </c>
      <c r="O47" s="106" t="s">
        <v>146</v>
      </c>
      <c r="P47" s="128">
        <v>0.28</v>
      </c>
      <c r="Q47" s="91">
        <f t="shared" si="6"/>
        <v>61.88</v>
      </c>
      <c r="R47" s="163" t="s">
        <v>147</v>
      </c>
    </row>
    <row r="48" s="74" customFormat="1" ht="20.1" customHeight="1" spans="1:18">
      <c r="A48" s="96">
        <v>27</v>
      </c>
      <c r="B48" s="91" t="s">
        <v>148</v>
      </c>
      <c r="C48" s="91" t="s">
        <v>77</v>
      </c>
      <c r="D48" s="91" t="s">
        <v>13</v>
      </c>
      <c r="E48" s="91">
        <v>60</v>
      </c>
      <c r="F48" s="91">
        <v>12</v>
      </c>
      <c r="G48" s="97"/>
      <c r="H48" s="97"/>
      <c r="I48" s="122"/>
      <c r="J48" s="123"/>
      <c r="K48" s="124"/>
      <c r="L48" s="125"/>
      <c r="M48" s="126">
        <f>37*1.2</f>
        <v>44.4</v>
      </c>
      <c r="N48" s="91">
        <f t="shared" si="4"/>
        <v>44.4</v>
      </c>
      <c r="O48" s="106" t="s">
        <v>149</v>
      </c>
      <c r="P48" s="128">
        <v>0.28</v>
      </c>
      <c r="Q48" s="162">
        <f t="shared" si="6"/>
        <v>12.432</v>
      </c>
      <c r="R48" s="163"/>
    </row>
    <row r="49" s="74" customFormat="1" ht="12" spans="1:18">
      <c r="A49" s="96">
        <v>28</v>
      </c>
      <c r="B49" s="91" t="s">
        <v>150</v>
      </c>
      <c r="C49" s="91" t="s">
        <v>77</v>
      </c>
      <c r="D49" s="91" t="s">
        <v>13</v>
      </c>
      <c r="E49" s="91">
        <v>60</v>
      </c>
      <c r="F49" s="91">
        <v>12</v>
      </c>
      <c r="G49" s="97"/>
      <c r="H49" s="97"/>
      <c r="I49" s="122"/>
      <c r="J49" s="123"/>
      <c r="K49" s="124"/>
      <c r="L49" s="125"/>
      <c r="M49" s="126">
        <f>12*1.2</f>
        <v>14.4</v>
      </c>
      <c r="N49" s="91">
        <f t="shared" si="4"/>
        <v>14.4</v>
      </c>
      <c r="O49" s="106" t="s">
        <v>151</v>
      </c>
      <c r="P49" s="128">
        <v>0.25</v>
      </c>
      <c r="Q49" s="162">
        <f t="shared" si="6"/>
        <v>3.6</v>
      </c>
      <c r="R49" s="163"/>
    </row>
    <row r="50" s="74" customFormat="1" ht="12" spans="1:18">
      <c r="A50" s="96">
        <v>29</v>
      </c>
      <c r="B50" s="91" t="s">
        <v>216</v>
      </c>
      <c r="C50" s="91" t="s">
        <v>105</v>
      </c>
      <c r="D50" s="91" t="s">
        <v>13</v>
      </c>
      <c r="E50" s="91" t="s">
        <v>80</v>
      </c>
      <c r="F50" s="91" t="s">
        <v>153</v>
      </c>
      <c r="G50" s="97"/>
      <c r="H50" s="97"/>
      <c r="I50" s="122"/>
      <c r="J50" s="123"/>
      <c r="K50" s="124"/>
      <c r="L50" s="125"/>
      <c r="M50" s="126">
        <f>52*1.2</f>
        <v>62.4</v>
      </c>
      <c r="N50" s="91">
        <f t="shared" si="4"/>
        <v>62.4</v>
      </c>
      <c r="O50" s="106" t="s">
        <v>154</v>
      </c>
      <c r="P50" s="128">
        <v>0.27</v>
      </c>
      <c r="Q50" s="162">
        <f t="shared" si="6"/>
        <v>16.848</v>
      </c>
      <c r="R50" s="164" t="s">
        <v>217</v>
      </c>
    </row>
    <row r="51" s="74" customFormat="1" ht="12" spans="1:18">
      <c r="A51" s="96">
        <v>30</v>
      </c>
      <c r="B51" s="91" t="s">
        <v>155</v>
      </c>
      <c r="C51" s="91" t="s">
        <v>77</v>
      </c>
      <c r="D51" s="91" t="s">
        <v>156</v>
      </c>
      <c r="E51" s="91">
        <v>60</v>
      </c>
      <c r="F51" s="91">
        <v>12</v>
      </c>
      <c r="G51" s="97"/>
      <c r="H51" s="97"/>
      <c r="I51" s="122">
        <f>118*1.1</f>
        <v>129.8</v>
      </c>
      <c r="J51" s="123"/>
      <c r="K51" s="124"/>
      <c r="L51" s="125"/>
      <c r="M51" s="126">
        <f>35*1.2</f>
        <v>42</v>
      </c>
      <c r="N51" s="91">
        <f t="shared" si="4"/>
        <v>171.8</v>
      </c>
      <c r="O51" s="106" t="s">
        <v>157</v>
      </c>
      <c r="P51" s="128">
        <v>0.28</v>
      </c>
      <c r="Q51" s="162">
        <f t="shared" si="6"/>
        <v>48.104</v>
      </c>
      <c r="R51" s="163"/>
    </row>
    <row r="52" s="74" customFormat="1" ht="12" spans="1:18">
      <c r="A52" s="96">
        <v>31</v>
      </c>
      <c r="B52" s="91" t="s">
        <v>158</v>
      </c>
      <c r="C52" s="91" t="s">
        <v>105</v>
      </c>
      <c r="D52" s="91" t="s">
        <v>159</v>
      </c>
      <c r="E52" s="93" t="s">
        <v>80</v>
      </c>
      <c r="F52" s="93" t="s">
        <v>87</v>
      </c>
      <c r="G52" s="97"/>
      <c r="H52" s="97"/>
      <c r="I52" s="122">
        <f>19*1.2</f>
        <v>22.8</v>
      </c>
      <c r="J52" s="123">
        <f>5.5*1.2</f>
        <v>6.6</v>
      </c>
      <c r="K52" s="124"/>
      <c r="L52" s="125"/>
      <c r="M52" s="126"/>
      <c r="N52" s="91">
        <f t="shared" si="4"/>
        <v>29.4</v>
      </c>
      <c r="O52" s="106" t="s">
        <v>160</v>
      </c>
      <c r="P52" s="128">
        <v>0.26</v>
      </c>
      <c r="Q52" s="162">
        <f t="shared" si="6"/>
        <v>7.644</v>
      </c>
      <c r="R52" s="163" t="s">
        <v>161</v>
      </c>
    </row>
    <row r="53" s="74" customFormat="1" ht="12" spans="1:18">
      <c r="A53" s="96">
        <v>32</v>
      </c>
      <c r="B53" s="91" t="s">
        <v>162</v>
      </c>
      <c r="C53" s="91" t="s">
        <v>163</v>
      </c>
      <c r="D53" s="91" t="s">
        <v>164</v>
      </c>
      <c r="E53" s="91" t="s">
        <v>165</v>
      </c>
      <c r="F53" s="91" t="s">
        <v>166</v>
      </c>
      <c r="G53" s="97"/>
      <c r="H53" s="97"/>
      <c r="I53" s="122">
        <f>15*1.2</f>
        <v>18</v>
      </c>
      <c r="J53" s="123"/>
      <c r="K53" s="124">
        <f>42*1.2</f>
        <v>50.4</v>
      </c>
      <c r="L53" s="125"/>
      <c r="M53" s="126"/>
      <c r="N53" s="91">
        <f t="shared" si="4"/>
        <v>68.4</v>
      </c>
      <c r="O53" s="106" t="s">
        <v>167</v>
      </c>
      <c r="P53" s="128">
        <v>0.25</v>
      </c>
      <c r="Q53" s="91">
        <f t="shared" si="6"/>
        <v>17.1</v>
      </c>
      <c r="R53" s="163" t="s">
        <v>168</v>
      </c>
    </row>
    <row r="54" s="74" customFormat="1" ht="12" spans="1:18">
      <c r="A54" s="96">
        <v>33</v>
      </c>
      <c r="B54" s="91" t="s">
        <v>218</v>
      </c>
      <c r="C54" s="91" t="s">
        <v>77</v>
      </c>
      <c r="D54" s="91" t="s">
        <v>159</v>
      </c>
      <c r="E54" s="91" t="s">
        <v>165</v>
      </c>
      <c r="F54" s="91" t="s">
        <v>166</v>
      </c>
      <c r="G54" s="92"/>
      <c r="H54" s="92"/>
      <c r="I54" s="122">
        <f>20*1.2</f>
        <v>24</v>
      </c>
      <c r="J54" s="123">
        <f>5*1.2</f>
        <v>6</v>
      </c>
      <c r="K54" s="124"/>
      <c r="L54" s="125"/>
      <c r="M54" s="126"/>
      <c r="N54" s="91">
        <f t="shared" si="4"/>
        <v>30</v>
      </c>
      <c r="O54" s="106" t="s">
        <v>170</v>
      </c>
      <c r="P54" s="128">
        <v>0.28</v>
      </c>
      <c r="Q54" s="91">
        <f t="shared" si="6"/>
        <v>8.4</v>
      </c>
      <c r="R54" s="163" t="s">
        <v>171</v>
      </c>
    </row>
    <row r="55" s="74" customFormat="1" ht="12" spans="1:18">
      <c r="A55" s="96">
        <v>34</v>
      </c>
      <c r="B55" s="91" t="s">
        <v>172</v>
      </c>
      <c r="C55" s="91" t="s">
        <v>77</v>
      </c>
      <c r="D55" s="91" t="s">
        <v>9</v>
      </c>
      <c r="E55" s="91">
        <v>60</v>
      </c>
      <c r="F55" s="91">
        <v>12</v>
      </c>
      <c r="G55" s="97"/>
      <c r="H55" s="97"/>
      <c r="I55" s="122">
        <f>27*1.2</f>
        <v>32.4</v>
      </c>
      <c r="J55" s="123"/>
      <c r="K55" s="124"/>
      <c r="L55" s="125"/>
      <c r="M55" s="126"/>
      <c r="N55" s="91">
        <f t="shared" si="4"/>
        <v>32.4</v>
      </c>
      <c r="O55" s="106" t="s">
        <v>173</v>
      </c>
      <c r="P55" s="128">
        <v>0.28</v>
      </c>
      <c r="Q55" s="162">
        <f t="shared" si="6"/>
        <v>9.072</v>
      </c>
      <c r="R55" s="163"/>
    </row>
    <row r="56" s="5" customFormat="1" ht="12" spans="1:18">
      <c r="A56" s="96">
        <v>35</v>
      </c>
      <c r="B56" s="93" t="s">
        <v>174</v>
      </c>
      <c r="C56" s="93" t="s">
        <v>100</v>
      </c>
      <c r="D56" s="91" t="s">
        <v>9</v>
      </c>
      <c r="E56" s="93" t="s">
        <v>80</v>
      </c>
      <c r="F56" s="93" t="s">
        <v>153</v>
      </c>
      <c r="G56" s="97"/>
      <c r="H56" s="97"/>
      <c r="I56" s="122">
        <f>13*1.2</f>
        <v>15.6</v>
      </c>
      <c r="J56" s="123"/>
      <c r="K56" s="124"/>
      <c r="L56" s="125"/>
      <c r="M56" s="126"/>
      <c r="N56" s="93">
        <f t="shared" si="4"/>
        <v>15.6</v>
      </c>
      <c r="O56" s="65" t="s">
        <v>175</v>
      </c>
      <c r="P56" s="128">
        <v>0.33</v>
      </c>
      <c r="Q56" s="173">
        <f t="shared" si="6"/>
        <v>5.148</v>
      </c>
      <c r="R56" s="62"/>
    </row>
    <row r="57" s="74" customFormat="1" ht="12" spans="1:18">
      <c r="A57" s="96">
        <v>36</v>
      </c>
      <c r="B57" s="91" t="s">
        <v>176</v>
      </c>
      <c r="C57" s="91" t="s">
        <v>77</v>
      </c>
      <c r="D57" s="91" t="s">
        <v>9</v>
      </c>
      <c r="E57" s="91">
        <v>60</v>
      </c>
      <c r="F57" s="91">
        <v>12</v>
      </c>
      <c r="G57" s="97"/>
      <c r="H57" s="97"/>
      <c r="I57" s="122">
        <f>20*1.2</f>
        <v>24</v>
      </c>
      <c r="J57" s="123"/>
      <c r="K57" s="124"/>
      <c r="L57" s="125"/>
      <c r="M57" s="126"/>
      <c r="N57" s="91">
        <f t="shared" si="4"/>
        <v>24</v>
      </c>
      <c r="O57" s="106" t="s">
        <v>177</v>
      </c>
      <c r="P57" s="128">
        <v>0.35</v>
      </c>
      <c r="Q57" s="91">
        <f t="shared" si="6"/>
        <v>8.4</v>
      </c>
      <c r="R57" s="163"/>
    </row>
    <row r="58" s="74" customFormat="1" ht="12" spans="1:18">
      <c r="A58" s="96">
        <v>37</v>
      </c>
      <c r="B58" s="91" t="s">
        <v>178</v>
      </c>
      <c r="C58" s="91" t="s">
        <v>100</v>
      </c>
      <c r="D58" s="91" t="s">
        <v>9</v>
      </c>
      <c r="E58" s="91">
        <v>40</v>
      </c>
      <c r="F58" s="91">
        <v>8.5</v>
      </c>
      <c r="G58" s="97"/>
      <c r="H58" s="97"/>
      <c r="I58" s="122">
        <f>6*1.5</f>
        <v>9</v>
      </c>
      <c r="J58" s="123"/>
      <c r="K58" s="124"/>
      <c r="L58" s="125"/>
      <c r="M58" s="126"/>
      <c r="N58" s="91">
        <f t="shared" si="4"/>
        <v>9</v>
      </c>
      <c r="O58" s="106" t="s">
        <v>179</v>
      </c>
      <c r="P58" s="128">
        <v>0.3</v>
      </c>
      <c r="Q58" s="91">
        <f t="shared" si="6"/>
        <v>2.7</v>
      </c>
      <c r="R58" s="163"/>
    </row>
    <row r="59" s="74" customFormat="1" ht="12" spans="1:18">
      <c r="A59" s="96">
        <v>38</v>
      </c>
      <c r="B59" s="91" t="s">
        <v>180</v>
      </c>
      <c r="C59" s="91" t="s">
        <v>100</v>
      </c>
      <c r="D59" s="91" t="s">
        <v>9</v>
      </c>
      <c r="E59" s="91">
        <v>40</v>
      </c>
      <c r="F59" s="91" t="s">
        <v>87</v>
      </c>
      <c r="G59" s="97"/>
      <c r="H59" s="97"/>
      <c r="I59" s="122">
        <f>25*1.2</f>
        <v>30</v>
      </c>
      <c r="J59" s="123"/>
      <c r="K59" s="124"/>
      <c r="L59" s="125"/>
      <c r="M59" s="126"/>
      <c r="N59" s="91">
        <f t="shared" si="4"/>
        <v>30</v>
      </c>
      <c r="O59" s="106" t="s">
        <v>181</v>
      </c>
      <c r="P59" s="128">
        <v>0.3</v>
      </c>
      <c r="Q59" s="91">
        <f t="shared" si="6"/>
        <v>9</v>
      </c>
      <c r="R59" s="163"/>
    </row>
    <row r="60" s="74" customFormat="1" ht="12.75" spans="1:18">
      <c r="A60" s="107">
        <v>39</v>
      </c>
      <c r="B60" s="108" t="s">
        <v>182</v>
      </c>
      <c r="C60" s="108"/>
      <c r="D60" s="108"/>
      <c r="E60" s="108"/>
      <c r="F60" s="108"/>
      <c r="G60" s="109">
        <f t="shared" ref="G60:N60" si="7">SUM(G3:G59)</f>
        <v>20</v>
      </c>
      <c r="H60" s="109">
        <f t="shared" si="7"/>
        <v>11</v>
      </c>
      <c r="I60" s="153">
        <f t="shared" si="7"/>
        <v>527.7</v>
      </c>
      <c r="J60" s="154">
        <f t="shared" si="7"/>
        <v>365.85</v>
      </c>
      <c r="K60" s="155">
        <f t="shared" si="7"/>
        <v>821.4</v>
      </c>
      <c r="L60" s="156">
        <f t="shared" si="7"/>
        <v>726.45</v>
      </c>
      <c r="M60" s="157">
        <f t="shared" si="7"/>
        <v>595.42</v>
      </c>
      <c r="N60" s="158">
        <f t="shared" si="7"/>
        <v>3036.82</v>
      </c>
      <c r="O60" s="108"/>
      <c r="P60" s="159"/>
      <c r="Q60" s="174">
        <f>SUM(Q4:Q59)</f>
        <v>1725.3755</v>
      </c>
      <c r="R60" s="175"/>
    </row>
  </sheetData>
  <mergeCells count="2">
    <mergeCell ref="A1:R1"/>
    <mergeCell ref="B60:F60"/>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H10"/>
  <sheetViews>
    <sheetView workbookViewId="0">
      <selection activeCell="J24" sqref="J24"/>
    </sheetView>
  </sheetViews>
  <sheetFormatPr defaultColWidth="9" defaultRowHeight="13.5" outlineLevelCol="7"/>
  <sheetData>
    <row r="1" spans="1:8">
      <c r="A1" t="s">
        <v>20</v>
      </c>
      <c r="B1">
        <v>108.574</v>
      </c>
      <c r="D1" t="s">
        <v>219</v>
      </c>
      <c r="E1">
        <v>126.636</v>
      </c>
      <c r="G1" t="s">
        <v>220</v>
      </c>
      <c r="H1">
        <v>65.226</v>
      </c>
    </row>
    <row r="2" spans="2:8">
      <c r="B2">
        <v>129.068</v>
      </c>
      <c r="E2">
        <v>14.228</v>
      </c>
      <c r="H2">
        <v>66.682</v>
      </c>
    </row>
    <row r="3" spans="2:8">
      <c r="B3">
        <v>54.484</v>
      </c>
      <c r="E3">
        <v>30.164</v>
      </c>
      <c r="H3">
        <v>83.295</v>
      </c>
    </row>
    <row r="4" spans="2:8">
      <c r="B4">
        <v>68.67</v>
      </c>
      <c r="E4">
        <v>11.978</v>
      </c>
      <c r="H4">
        <v>39.242</v>
      </c>
    </row>
    <row r="5" spans="2:8">
      <c r="B5">
        <v>82.252</v>
      </c>
      <c r="E5">
        <v>30.403</v>
      </c>
      <c r="H5">
        <v>49.655</v>
      </c>
    </row>
    <row r="6" spans="1:8">
      <c r="A6" t="s">
        <v>182</v>
      </c>
      <c r="B6">
        <f>SUM(B1:B5)</f>
        <v>443.048</v>
      </c>
      <c r="E6">
        <v>23.603</v>
      </c>
      <c r="G6" t="s">
        <v>182</v>
      </c>
      <c r="H6">
        <f>SUM(H1:H5)</f>
        <v>304.1</v>
      </c>
    </row>
    <row r="7" spans="5:5">
      <c r="E7">
        <v>140.425</v>
      </c>
    </row>
    <row r="8" spans="5:5">
      <c r="E8">
        <v>34.855</v>
      </c>
    </row>
    <row r="9" spans="5:5">
      <c r="E9">
        <v>88.478</v>
      </c>
    </row>
    <row r="10" spans="4:5">
      <c r="D10" t="s">
        <v>182</v>
      </c>
      <c r="E10">
        <f>SUM(E1:E9)</f>
        <v>500.77</v>
      </c>
    </row>
  </sheetData>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00FF"/>
  </sheetPr>
  <dimension ref="A1:I526"/>
  <sheetViews>
    <sheetView tabSelected="1" view="pageBreakPreview" zoomScale="85" zoomScaleNormal="100" topLeftCell="A38" workbookViewId="0">
      <selection activeCell="C54" sqref="C54"/>
    </sheetView>
  </sheetViews>
  <sheetFormatPr defaultColWidth="9" defaultRowHeight="13.5"/>
  <cols>
    <col min="1" max="1" width="6.13333333333333" style="12" customWidth="1"/>
    <col min="2" max="2" width="32.5" style="13" customWidth="1"/>
    <col min="3" max="3" width="42.75" style="13" customWidth="1"/>
    <col min="4" max="4" width="10.8833333333333" style="14" customWidth="1"/>
    <col min="5" max="5" width="10.1333333333333" style="14" customWidth="1"/>
    <col min="6" max="7" width="11.6333333333333" style="14" customWidth="1"/>
    <col min="8" max="8" width="10.25" style="14" customWidth="1"/>
    <col min="9" max="9" width="23.5" style="13" customWidth="1"/>
    <col min="10" max="16384" width="9" style="15"/>
  </cols>
  <sheetData>
    <row r="1" ht="33" customHeight="1" spans="1:9">
      <c r="A1" s="16" t="s">
        <v>221</v>
      </c>
      <c r="B1" s="16"/>
      <c r="C1" s="16"/>
      <c r="D1" s="16"/>
      <c r="E1" s="16"/>
      <c r="F1" s="16"/>
      <c r="G1" s="16"/>
      <c r="H1" s="16"/>
      <c r="I1" s="16"/>
    </row>
    <row r="2" s="1" customFormat="1" ht="73.5" customHeight="1" spans="1:9">
      <c r="A2" s="17" t="s">
        <v>1</v>
      </c>
      <c r="B2" s="18" t="s">
        <v>222</v>
      </c>
      <c r="C2" s="18" t="s">
        <v>223</v>
      </c>
      <c r="D2" s="19" t="s">
        <v>224</v>
      </c>
      <c r="E2" s="19" t="s">
        <v>225</v>
      </c>
      <c r="F2" s="19" t="s">
        <v>226</v>
      </c>
      <c r="G2" s="19" t="s">
        <v>227</v>
      </c>
      <c r="H2" s="19" t="s">
        <v>228</v>
      </c>
      <c r="I2" s="54" t="s">
        <v>18</v>
      </c>
    </row>
    <row r="3" s="2" customFormat="1" ht="33" customHeight="1" spans="1:9">
      <c r="A3" s="20"/>
      <c r="B3" s="21" t="s">
        <v>229</v>
      </c>
      <c r="C3" s="21" t="s">
        <v>182</v>
      </c>
      <c r="D3" s="21">
        <f>D4+D53</f>
        <v>4888.28</v>
      </c>
      <c r="E3" s="21"/>
      <c r="F3" s="21">
        <f>F4+F53+F57+F59+F61+F70</f>
        <v>1105.543</v>
      </c>
      <c r="G3" s="21">
        <f>G4+G53+G57+G59+G61+G70</f>
        <v>638.223</v>
      </c>
      <c r="H3" s="21"/>
      <c r="I3" s="55"/>
    </row>
    <row r="4" ht="33" customHeight="1" spans="1:9">
      <c r="A4" s="22" t="s">
        <v>19</v>
      </c>
      <c r="B4" s="23" t="s">
        <v>230</v>
      </c>
      <c r="C4" s="23" t="s">
        <v>182</v>
      </c>
      <c r="D4" s="24">
        <f>D5+D13+D20+D23</f>
        <v>4722.28</v>
      </c>
      <c r="E4" s="24"/>
      <c r="F4" s="24">
        <f>F5+F13+F20+F23</f>
        <v>746.033</v>
      </c>
      <c r="G4" s="24">
        <f>G5+G13+G20+G23</f>
        <v>364.583</v>
      </c>
      <c r="H4" s="24"/>
      <c r="I4" s="56"/>
    </row>
    <row r="5" s="3" customFormat="1" ht="33" customHeight="1" spans="1:9">
      <c r="A5" s="25" t="s">
        <v>231</v>
      </c>
      <c r="B5" s="26" t="s">
        <v>20</v>
      </c>
      <c r="C5" s="26" t="s">
        <v>232</v>
      </c>
      <c r="D5" s="27">
        <f>SUM(D6:D12)</f>
        <v>203.6</v>
      </c>
      <c r="E5" s="27"/>
      <c r="F5" s="27">
        <f>SUM(F6:F12)</f>
        <v>373.85</v>
      </c>
      <c r="G5" s="27">
        <f>SUM(G6:G12)</f>
        <v>92.45</v>
      </c>
      <c r="H5" s="27"/>
      <c r="I5" s="57"/>
    </row>
    <row r="6" s="4" customFormat="1" ht="51.75" customHeight="1" spans="1:9">
      <c r="A6" s="28">
        <v>1</v>
      </c>
      <c r="B6" s="29" t="s">
        <v>233</v>
      </c>
      <c r="C6" s="30" t="s">
        <v>234</v>
      </c>
      <c r="D6" s="31">
        <v>26.7</v>
      </c>
      <c r="E6" s="31" t="s">
        <v>235</v>
      </c>
      <c r="F6" s="31">
        <v>35</v>
      </c>
      <c r="G6" s="31">
        <f>F6</f>
        <v>35</v>
      </c>
      <c r="H6" s="31" t="s">
        <v>236</v>
      </c>
      <c r="I6" s="58" t="s">
        <v>237</v>
      </c>
    </row>
    <row r="7" s="4" customFormat="1" ht="51.75" customHeight="1" spans="1:9">
      <c r="A7" s="28">
        <v>2</v>
      </c>
      <c r="B7" s="29" t="s">
        <v>238</v>
      </c>
      <c r="C7" s="30" t="s">
        <v>239</v>
      </c>
      <c r="D7" s="31">
        <v>20.9</v>
      </c>
      <c r="E7" s="31" t="s">
        <v>235</v>
      </c>
      <c r="F7" s="31">
        <v>33.45</v>
      </c>
      <c r="G7" s="31">
        <f>F7</f>
        <v>33.45</v>
      </c>
      <c r="H7" s="31" t="s">
        <v>236</v>
      </c>
      <c r="I7" s="58" t="s">
        <v>240</v>
      </c>
    </row>
    <row r="8" s="4" customFormat="1" ht="51.75" customHeight="1" spans="1:9">
      <c r="A8" s="28">
        <v>3</v>
      </c>
      <c r="B8" s="29" t="s">
        <v>241</v>
      </c>
      <c r="C8" s="30" t="s">
        <v>242</v>
      </c>
      <c r="D8" s="30">
        <v>27</v>
      </c>
      <c r="E8" s="31" t="s">
        <v>243</v>
      </c>
      <c r="F8" s="31">
        <v>54</v>
      </c>
      <c r="G8" s="31">
        <v>8</v>
      </c>
      <c r="H8" s="32" t="s">
        <v>244</v>
      </c>
      <c r="I8" s="59" t="s">
        <v>245</v>
      </c>
    </row>
    <row r="9" s="5" customFormat="1" ht="51.75" customHeight="1" spans="1:9">
      <c r="A9" s="28">
        <v>4</v>
      </c>
      <c r="B9" s="33" t="s">
        <v>246</v>
      </c>
      <c r="C9" s="30" t="s">
        <v>247</v>
      </c>
      <c r="D9" s="31">
        <v>35</v>
      </c>
      <c r="E9" s="31" t="s">
        <v>243</v>
      </c>
      <c r="F9" s="31">
        <v>70</v>
      </c>
      <c r="G9" s="31">
        <v>14</v>
      </c>
      <c r="H9" s="32" t="s">
        <v>244</v>
      </c>
      <c r="I9" s="59" t="s">
        <v>245</v>
      </c>
    </row>
    <row r="10" s="6" customFormat="1" ht="51.75" customHeight="1" spans="1:9">
      <c r="A10" s="34">
        <v>5</v>
      </c>
      <c r="B10" s="35" t="s">
        <v>248</v>
      </c>
      <c r="C10" s="35" t="s">
        <v>249</v>
      </c>
      <c r="D10" s="35">
        <v>61</v>
      </c>
      <c r="E10" s="36" t="s">
        <v>250</v>
      </c>
      <c r="F10" s="36">
        <v>122</v>
      </c>
      <c r="G10" s="37"/>
      <c r="H10" s="37" t="s">
        <v>251</v>
      </c>
      <c r="I10" s="60" t="s">
        <v>252</v>
      </c>
    </row>
    <row r="11" s="7" customFormat="1" ht="51.75" customHeight="1" spans="1:9">
      <c r="A11" s="28">
        <v>6</v>
      </c>
      <c r="B11" s="33" t="s">
        <v>253</v>
      </c>
      <c r="C11" s="33" t="s">
        <v>254</v>
      </c>
      <c r="D11" s="33">
        <v>15</v>
      </c>
      <c r="E11" s="31" t="s">
        <v>243</v>
      </c>
      <c r="F11" s="31">
        <v>27</v>
      </c>
      <c r="G11" s="31">
        <v>2</v>
      </c>
      <c r="H11" s="32" t="s">
        <v>244</v>
      </c>
      <c r="I11" s="59" t="s">
        <v>245</v>
      </c>
    </row>
    <row r="12" s="7" customFormat="1" ht="51.75" customHeight="1" spans="1:9">
      <c r="A12" s="28">
        <v>7</v>
      </c>
      <c r="B12" s="33" t="s">
        <v>255</v>
      </c>
      <c r="C12" s="33" t="s">
        <v>256</v>
      </c>
      <c r="D12" s="33">
        <v>18</v>
      </c>
      <c r="E12" s="31" t="s">
        <v>257</v>
      </c>
      <c r="F12" s="31">
        <v>32.4</v>
      </c>
      <c r="G12" s="32"/>
      <c r="H12" s="32" t="s">
        <v>251</v>
      </c>
      <c r="I12" s="59" t="s">
        <v>258</v>
      </c>
    </row>
    <row r="13" s="5" customFormat="1" ht="33" customHeight="1" spans="1:9">
      <c r="A13" s="25" t="s">
        <v>259</v>
      </c>
      <c r="B13" s="26" t="s">
        <v>260</v>
      </c>
      <c r="C13" s="26" t="s">
        <v>232</v>
      </c>
      <c r="D13" s="27">
        <f>SUM(D14:D19)</f>
        <v>69.16</v>
      </c>
      <c r="E13" s="27"/>
      <c r="F13" s="27">
        <f>SUM(F14:F19)</f>
        <v>62.59</v>
      </c>
      <c r="G13" s="27">
        <f>SUM(G14:G19)</f>
        <v>62.59</v>
      </c>
      <c r="H13" s="27"/>
      <c r="I13" s="57"/>
    </row>
    <row r="14" s="5" customFormat="1" ht="33" customHeight="1" spans="1:9">
      <c r="A14" s="28">
        <v>1</v>
      </c>
      <c r="B14" s="29" t="s">
        <v>261</v>
      </c>
      <c r="C14" s="30" t="s">
        <v>262</v>
      </c>
      <c r="D14" s="31">
        <v>16.5</v>
      </c>
      <c r="E14" s="38" t="s">
        <v>263</v>
      </c>
      <c r="F14" s="31">
        <v>24.5</v>
      </c>
      <c r="G14" s="31">
        <f>F14</f>
        <v>24.5</v>
      </c>
      <c r="H14" s="31" t="s">
        <v>244</v>
      </c>
      <c r="I14" s="58" t="s">
        <v>264</v>
      </c>
    </row>
    <row r="15" s="5" customFormat="1" ht="33" customHeight="1" spans="1:9">
      <c r="A15" s="28">
        <v>2</v>
      </c>
      <c r="B15" s="29" t="s">
        <v>265</v>
      </c>
      <c r="C15" s="30" t="s">
        <v>266</v>
      </c>
      <c r="D15" s="31">
        <v>5</v>
      </c>
      <c r="E15" s="38" t="s">
        <v>263</v>
      </c>
      <c r="F15" s="31">
        <v>3.5</v>
      </c>
      <c r="G15" s="31">
        <f>F15</f>
        <v>3.5</v>
      </c>
      <c r="H15" s="31" t="s">
        <v>244</v>
      </c>
      <c r="I15" s="58" t="s">
        <v>267</v>
      </c>
    </row>
    <row r="16" s="5" customFormat="1" ht="33" customHeight="1" spans="1:9">
      <c r="A16" s="28">
        <v>3</v>
      </c>
      <c r="B16" s="29" t="s">
        <v>268</v>
      </c>
      <c r="C16" s="30" t="s">
        <v>269</v>
      </c>
      <c r="D16" s="31">
        <v>8</v>
      </c>
      <c r="E16" s="38" t="s">
        <v>263</v>
      </c>
      <c r="F16" s="31">
        <v>8</v>
      </c>
      <c r="G16" s="31">
        <f>F16</f>
        <v>8</v>
      </c>
      <c r="H16" s="31" t="s">
        <v>244</v>
      </c>
      <c r="I16" s="58" t="s">
        <v>267</v>
      </c>
    </row>
    <row r="17" s="5" customFormat="1" ht="33" customHeight="1" spans="1:9">
      <c r="A17" s="28">
        <v>4</v>
      </c>
      <c r="B17" s="29" t="s">
        <v>270</v>
      </c>
      <c r="C17" s="30" t="s">
        <v>271</v>
      </c>
      <c r="D17" s="31">
        <v>25</v>
      </c>
      <c r="E17" s="38" t="s">
        <v>272</v>
      </c>
      <c r="F17" s="31">
        <v>8.75</v>
      </c>
      <c r="G17" s="31">
        <f>F17</f>
        <v>8.75</v>
      </c>
      <c r="H17" s="31" t="s">
        <v>244</v>
      </c>
      <c r="I17" s="58" t="s">
        <v>273</v>
      </c>
    </row>
    <row r="18" s="5" customFormat="1" ht="33" customHeight="1" spans="1:9">
      <c r="A18" s="28">
        <v>5</v>
      </c>
      <c r="B18" s="30" t="s">
        <v>274</v>
      </c>
      <c r="C18" s="30" t="s">
        <v>275</v>
      </c>
      <c r="D18" s="31">
        <v>11.37</v>
      </c>
      <c r="E18" s="38" t="s">
        <v>276</v>
      </c>
      <c r="F18" s="31">
        <v>13.97</v>
      </c>
      <c r="G18" s="31">
        <v>13.97</v>
      </c>
      <c r="H18" s="31" t="s">
        <v>236</v>
      </c>
      <c r="I18" s="58" t="s">
        <v>273</v>
      </c>
    </row>
    <row r="19" s="5" customFormat="1" ht="33" customHeight="1" spans="1:9">
      <c r="A19" s="28">
        <v>6</v>
      </c>
      <c r="B19" s="39" t="s">
        <v>277</v>
      </c>
      <c r="C19" s="30" t="s">
        <v>278</v>
      </c>
      <c r="D19" s="31">
        <v>3.29</v>
      </c>
      <c r="E19" s="38" t="s">
        <v>276</v>
      </c>
      <c r="F19" s="31">
        <v>3.87</v>
      </c>
      <c r="G19" s="31">
        <v>3.87</v>
      </c>
      <c r="H19" s="31" t="s">
        <v>236</v>
      </c>
      <c r="I19" s="58" t="s">
        <v>273</v>
      </c>
    </row>
    <row r="20" s="8" customFormat="1" ht="33" customHeight="1" spans="1:9">
      <c r="A20" s="25" t="s">
        <v>279</v>
      </c>
      <c r="B20" s="26" t="s">
        <v>280</v>
      </c>
      <c r="C20" s="26" t="s">
        <v>232</v>
      </c>
      <c r="D20" s="27">
        <f>SUM(D21:D22)</f>
        <v>47</v>
      </c>
      <c r="E20" s="27"/>
      <c r="F20" s="27">
        <f>SUM(F21:F22)</f>
        <v>33.61</v>
      </c>
      <c r="G20" s="27">
        <f>SUM(G21:G22)</f>
        <v>15.16</v>
      </c>
      <c r="H20" s="27"/>
      <c r="I20" s="57"/>
    </row>
    <row r="21" s="7" customFormat="1" ht="33" customHeight="1" spans="1:9">
      <c r="A21" s="28">
        <v>1</v>
      </c>
      <c r="B21" s="30" t="s">
        <v>281</v>
      </c>
      <c r="C21" s="30" t="s">
        <v>282</v>
      </c>
      <c r="D21" s="31">
        <v>41</v>
      </c>
      <c r="E21" s="31" t="s">
        <v>283</v>
      </c>
      <c r="F21" s="31">
        <f>D21*0.45</f>
        <v>18.45</v>
      </c>
      <c r="G21" s="31"/>
      <c r="H21" s="37" t="s">
        <v>251</v>
      </c>
      <c r="I21" s="58" t="s">
        <v>284</v>
      </c>
    </row>
    <row r="22" s="7" customFormat="1" ht="33" customHeight="1" spans="1:9">
      <c r="A22" s="28">
        <v>2</v>
      </c>
      <c r="B22" s="30" t="s">
        <v>285</v>
      </c>
      <c r="C22" s="30" t="s">
        <v>286</v>
      </c>
      <c r="D22" s="31">
        <v>6</v>
      </c>
      <c r="E22" s="38" t="s">
        <v>272</v>
      </c>
      <c r="F22" s="31">
        <v>15.16</v>
      </c>
      <c r="G22" s="31">
        <v>15.16</v>
      </c>
      <c r="H22" s="31" t="s">
        <v>236</v>
      </c>
      <c r="I22" s="58"/>
    </row>
    <row r="23" s="7" customFormat="1" ht="33" customHeight="1" spans="1:9">
      <c r="A23" s="25" t="s">
        <v>287</v>
      </c>
      <c r="B23" s="26" t="s">
        <v>288</v>
      </c>
      <c r="C23" s="26" t="s">
        <v>232</v>
      </c>
      <c r="D23" s="27">
        <f>D24+D42+D50+D51+D52</f>
        <v>4402.52</v>
      </c>
      <c r="E23" s="27"/>
      <c r="F23" s="27">
        <f>F24+F42+F50+F51+F52</f>
        <v>275.983</v>
      </c>
      <c r="G23" s="27">
        <f t="shared" ref="G23" si="0">G24+G42+G50+G51+G52</f>
        <v>194.383</v>
      </c>
      <c r="H23" s="27"/>
      <c r="I23" s="57"/>
    </row>
    <row r="24" s="7" customFormat="1" ht="33" customHeight="1" spans="1:9">
      <c r="A24" s="25">
        <v>1</v>
      </c>
      <c r="B24" s="26" t="s">
        <v>289</v>
      </c>
      <c r="C24" s="26"/>
      <c r="D24" s="27">
        <f>SUM(D25:D41)</f>
        <v>436.5</v>
      </c>
      <c r="E24" s="27"/>
      <c r="F24" s="27">
        <f t="shared" ref="F24:G24" si="1">SUM(F25:F41)</f>
        <v>154.33</v>
      </c>
      <c r="G24" s="27">
        <f t="shared" si="1"/>
        <v>107.73</v>
      </c>
      <c r="H24" s="27"/>
      <c r="I24" s="57"/>
    </row>
    <row r="25" s="5" customFormat="1" ht="33" customHeight="1" spans="1:9">
      <c r="A25" s="40" t="s">
        <v>290</v>
      </c>
      <c r="B25" s="30" t="s">
        <v>291</v>
      </c>
      <c r="C25" s="30" t="s">
        <v>292</v>
      </c>
      <c r="D25" s="31">
        <v>82</v>
      </c>
      <c r="E25" s="38" t="s">
        <v>263</v>
      </c>
      <c r="F25" s="31">
        <v>28.7</v>
      </c>
      <c r="G25" s="31">
        <f t="shared" ref="G25:G32" si="2">F25</f>
        <v>28.7</v>
      </c>
      <c r="H25" s="31" t="s">
        <v>244</v>
      </c>
      <c r="I25" s="61"/>
    </row>
    <row r="26" s="5" customFormat="1" ht="33" customHeight="1" spans="1:9">
      <c r="A26" s="40" t="s">
        <v>293</v>
      </c>
      <c r="B26" s="30" t="s">
        <v>294</v>
      </c>
      <c r="C26" s="30" t="s">
        <v>295</v>
      </c>
      <c r="D26" s="31">
        <v>27</v>
      </c>
      <c r="E26" s="38" t="s">
        <v>296</v>
      </c>
      <c r="F26" s="31">
        <v>9.45</v>
      </c>
      <c r="G26" s="31">
        <f t="shared" si="2"/>
        <v>9.45</v>
      </c>
      <c r="H26" s="31" t="s">
        <v>244</v>
      </c>
      <c r="I26" s="61"/>
    </row>
    <row r="27" s="5" customFormat="1" ht="33" customHeight="1" spans="1:9">
      <c r="A27" s="40" t="s">
        <v>297</v>
      </c>
      <c r="B27" s="30" t="s">
        <v>298</v>
      </c>
      <c r="C27" s="30" t="s">
        <v>299</v>
      </c>
      <c r="D27" s="31">
        <v>11</v>
      </c>
      <c r="E27" s="38" t="s">
        <v>243</v>
      </c>
      <c r="F27" s="31">
        <v>3.85</v>
      </c>
      <c r="G27" s="31">
        <f t="shared" si="2"/>
        <v>3.85</v>
      </c>
      <c r="H27" s="31" t="s">
        <v>244</v>
      </c>
      <c r="I27" s="61"/>
    </row>
    <row r="28" s="5" customFormat="1" ht="33" customHeight="1" spans="1:9">
      <c r="A28" s="40" t="s">
        <v>300</v>
      </c>
      <c r="B28" s="30" t="s">
        <v>301</v>
      </c>
      <c r="C28" s="30" t="s">
        <v>302</v>
      </c>
      <c r="D28" s="31">
        <v>17</v>
      </c>
      <c r="E28" s="38" t="s">
        <v>283</v>
      </c>
      <c r="F28" s="31">
        <v>5.95</v>
      </c>
      <c r="G28" s="31">
        <f t="shared" si="2"/>
        <v>5.95</v>
      </c>
      <c r="H28" s="31" t="s">
        <v>244</v>
      </c>
      <c r="I28" s="61"/>
    </row>
    <row r="29" s="5" customFormat="1" ht="33" customHeight="1" spans="1:9">
      <c r="A29" s="40" t="s">
        <v>303</v>
      </c>
      <c r="B29" s="30" t="s">
        <v>304</v>
      </c>
      <c r="C29" s="30" t="s">
        <v>305</v>
      </c>
      <c r="D29" s="31">
        <v>45</v>
      </c>
      <c r="E29" s="38" t="s">
        <v>283</v>
      </c>
      <c r="F29" s="31">
        <v>15.75</v>
      </c>
      <c r="G29" s="31">
        <f t="shared" si="2"/>
        <v>15.75</v>
      </c>
      <c r="H29" s="31" t="s">
        <v>244</v>
      </c>
      <c r="I29" s="61"/>
    </row>
    <row r="30" s="9" customFormat="1" ht="33" customHeight="1" spans="1:9">
      <c r="A30" s="40" t="s">
        <v>306</v>
      </c>
      <c r="B30" s="30" t="s">
        <v>307</v>
      </c>
      <c r="C30" s="30" t="s">
        <v>308</v>
      </c>
      <c r="D30" s="31">
        <v>21</v>
      </c>
      <c r="E30" s="38" t="s">
        <v>309</v>
      </c>
      <c r="F30" s="31">
        <v>7.35</v>
      </c>
      <c r="G30" s="31">
        <f t="shared" si="2"/>
        <v>7.35</v>
      </c>
      <c r="H30" s="31" t="s">
        <v>244</v>
      </c>
      <c r="I30" s="61"/>
    </row>
    <row r="31" s="5" customFormat="1" ht="33" customHeight="1" spans="1:9">
      <c r="A31" s="40" t="s">
        <v>310</v>
      </c>
      <c r="B31" s="30" t="s">
        <v>311</v>
      </c>
      <c r="C31" s="30" t="s">
        <v>312</v>
      </c>
      <c r="D31" s="31">
        <v>18.5</v>
      </c>
      <c r="E31" s="38" t="s">
        <v>313</v>
      </c>
      <c r="F31" s="31">
        <v>6.48</v>
      </c>
      <c r="G31" s="31">
        <f t="shared" si="2"/>
        <v>6.48</v>
      </c>
      <c r="H31" s="31" t="s">
        <v>244</v>
      </c>
      <c r="I31" s="61"/>
    </row>
    <row r="32" s="5" customFormat="1" ht="33" customHeight="1" spans="1:9">
      <c r="A32" s="40" t="s">
        <v>314</v>
      </c>
      <c r="B32" s="30" t="s">
        <v>315</v>
      </c>
      <c r="C32" s="30" t="s">
        <v>316</v>
      </c>
      <c r="D32" s="31">
        <v>26</v>
      </c>
      <c r="E32" s="38" t="s">
        <v>313</v>
      </c>
      <c r="F32" s="31">
        <v>9.1</v>
      </c>
      <c r="G32" s="31">
        <f t="shared" si="2"/>
        <v>9.1</v>
      </c>
      <c r="H32" s="31" t="s">
        <v>244</v>
      </c>
      <c r="I32" s="61"/>
    </row>
    <row r="33" s="10" customFormat="1" ht="33" customHeight="1" spans="1:9">
      <c r="A33" s="40" t="s">
        <v>317</v>
      </c>
      <c r="B33" s="30" t="s">
        <v>318</v>
      </c>
      <c r="C33" s="30" t="s">
        <v>319</v>
      </c>
      <c r="D33" s="31">
        <v>5</v>
      </c>
      <c r="E33" s="38" t="s">
        <v>309</v>
      </c>
      <c r="F33" s="41">
        <v>1.5</v>
      </c>
      <c r="G33" s="31">
        <v>1.5</v>
      </c>
      <c r="H33" s="31" t="s">
        <v>244</v>
      </c>
      <c r="I33" s="61"/>
    </row>
    <row r="34" s="5" customFormat="1" ht="33" customHeight="1" spans="1:9">
      <c r="A34" s="40" t="s">
        <v>320</v>
      </c>
      <c r="B34" s="30" t="s">
        <v>321</v>
      </c>
      <c r="C34" s="30" t="s">
        <v>322</v>
      </c>
      <c r="D34" s="31">
        <v>48</v>
      </c>
      <c r="E34" s="38" t="s">
        <v>313</v>
      </c>
      <c r="F34" s="31">
        <v>16.8</v>
      </c>
      <c r="G34" s="31">
        <f>F34</f>
        <v>16.8</v>
      </c>
      <c r="H34" s="31" t="s">
        <v>244</v>
      </c>
      <c r="I34" s="62"/>
    </row>
    <row r="35" s="5" customFormat="1" ht="33" customHeight="1" spans="1:9">
      <c r="A35" s="40" t="s">
        <v>323</v>
      </c>
      <c r="B35" s="29" t="s">
        <v>324</v>
      </c>
      <c r="C35" s="30" t="s">
        <v>325</v>
      </c>
      <c r="D35" s="31">
        <v>8</v>
      </c>
      <c r="E35" s="31" t="s">
        <v>272</v>
      </c>
      <c r="F35" s="31">
        <v>2.8</v>
      </c>
      <c r="G35" s="31">
        <f>F35</f>
        <v>2.8</v>
      </c>
      <c r="H35" s="31" t="s">
        <v>244</v>
      </c>
      <c r="I35" s="62"/>
    </row>
    <row r="36" s="5" customFormat="1" ht="33" customHeight="1" spans="1:9">
      <c r="A36" s="40" t="s">
        <v>326</v>
      </c>
      <c r="B36" s="30" t="s">
        <v>327</v>
      </c>
      <c r="C36" s="30" t="s">
        <v>328</v>
      </c>
      <c r="D36" s="31">
        <v>12</v>
      </c>
      <c r="E36" s="31" t="s">
        <v>283</v>
      </c>
      <c r="F36" s="31">
        <v>4.2</v>
      </c>
      <c r="G36" s="31"/>
      <c r="H36" s="37" t="s">
        <v>251</v>
      </c>
      <c r="I36" s="61"/>
    </row>
    <row r="37" s="5" customFormat="1" ht="33" customHeight="1" spans="1:9">
      <c r="A37" s="40" t="s">
        <v>329</v>
      </c>
      <c r="B37" s="30" t="s">
        <v>330</v>
      </c>
      <c r="C37" s="30" t="s">
        <v>331</v>
      </c>
      <c r="D37" s="31">
        <v>3</v>
      </c>
      <c r="E37" s="31" t="s">
        <v>283</v>
      </c>
      <c r="F37" s="31">
        <v>1.05</v>
      </c>
      <c r="G37" s="31"/>
      <c r="H37" s="37" t="s">
        <v>251</v>
      </c>
      <c r="I37" s="61"/>
    </row>
    <row r="38" s="5" customFormat="1" ht="33" customHeight="1" spans="1:9">
      <c r="A38" s="40" t="s">
        <v>332</v>
      </c>
      <c r="B38" s="30" t="s">
        <v>333</v>
      </c>
      <c r="C38" s="30" t="s">
        <v>334</v>
      </c>
      <c r="D38" s="31">
        <v>70</v>
      </c>
      <c r="E38" s="31" t="s">
        <v>335</v>
      </c>
      <c r="F38" s="31">
        <v>24.5</v>
      </c>
      <c r="G38" s="31"/>
      <c r="H38" s="37" t="s">
        <v>251</v>
      </c>
      <c r="I38" s="61"/>
    </row>
    <row r="39" s="5" customFormat="1" ht="33" customHeight="1" spans="1:9">
      <c r="A39" s="40" t="s">
        <v>336</v>
      </c>
      <c r="B39" s="30" t="s">
        <v>337</v>
      </c>
      <c r="C39" s="30" t="s">
        <v>338</v>
      </c>
      <c r="D39" s="31">
        <v>19</v>
      </c>
      <c r="E39" s="31" t="s">
        <v>339</v>
      </c>
      <c r="F39" s="31">
        <v>6.65</v>
      </c>
      <c r="G39" s="31"/>
      <c r="H39" s="37" t="s">
        <v>251</v>
      </c>
      <c r="I39" s="61"/>
    </row>
    <row r="40" s="7" customFormat="1" ht="33" customHeight="1" spans="1:9">
      <c r="A40" s="40" t="s">
        <v>340</v>
      </c>
      <c r="B40" s="30" t="s">
        <v>341</v>
      </c>
      <c r="C40" s="30" t="s">
        <v>328</v>
      </c>
      <c r="D40" s="31">
        <v>12</v>
      </c>
      <c r="E40" s="31" t="s">
        <v>339</v>
      </c>
      <c r="F40" s="31">
        <v>4.2</v>
      </c>
      <c r="G40" s="31"/>
      <c r="H40" s="37" t="s">
        <v>251</v>
      </c>
      <c r="I40" s="61"/>
    </row>
    <row r="41" s="7" customFormat="1" ht="33" customHeight="1" spans="1:9">
      <c r="A41" s="40" t="s">
        <v>342</v>
      </c>
      <c r="B41" s="30" t="s">
        <v>343</v>
      </c>
      <c r="C41" s="30" t="s">
        <v>344</v>
      </c>
      <c r="D41" s="31">
        <v>12</v>
      </c>
      <c r="E41" s="31" t="s">
        <v>339</v>
      </c>
      <c r="F41" s="31">
        <v>6</v>
      </c>
      <c r="G41" s="31"/>
      <c r="H41" s="37" t="s">
        <v>251</v>
      </c>
      <c r="I41" s="61"/>
    </row>
    <row r="42" s="5" customFormat="1" ht="33" customHeight="1" spans="1:9">
      <c r="A42" s="25">
        <v>2</v>
      </c>
      <c r="B42" s="26" t="s">
        <v>345</v>
      </c>
      <c r="C42" s="26" t="s">
        <v>232</v>
      </c>
      <c r="D42" s="27">
        <f>SUM(D43:D49)</f>
        <v>1126.02</v>
      </c>
      <c r="E42" s="27"/>
      <c r="F42" s="27">
        <f>SUM(F43:F49)</f>
        <v>81.143</v>
      </c>
      <c r="G42" s="27">
        <f>SUM(G43:G49)</f>
        <v>61.143</v>
      </c>
      <c r="H42" s="27"/>
      <c r="I42" s="63"/>
    </row>
    <row r="43" s="5" customFormat="1" ht="33" customHeight="1" spans="1:9">
      <c r="A43" s="40" t="s">
        <v>290</v>
      </c>
      <c r="B43" s="30" t="s">
        <v>346</v>
      </c>
      <c r="C43" s="30" t="s">
        <v>347</v>
      </c>
      <c r="D43" s="31">
        <v>35</v>
      </c>
      <c r="E43" s="38" t="s">
        <v>243</v>
      </c>
      <c r="F43" s="31">
        <v>10.5</v>
      </c>
      <c r="G43" s="31">
        <f>F43</f>
        <v>10.5</v>
      </c>
      <c r="H43" s="31" t="s">
        <v>244</v>
      </c>
      <c r="I43" s="63"/>
    </row>
    <row r="44" s="5" customFormat="1" ht="44.25" customHeight="1" spans="1:9">
      <c r="A44" s="40" t="s">
        <v>293</v>
      </c>
      <c r="B44" s="30" t="s">
        <v>348</v>
      </c>
      <c r="C44" s="30" t="s">
        <v>349</v>
      </c>
      <c r="D44" s="31">
        <v>51.55</v>
      </c>
      <c r="E44" s="38" t="s">
        <v>350</v>
      </c>
      <c r="F44" s="31">
        <v>34.54</v>
      </c>
      <c r="G44" s="31">
        <f t="shared" ref="G44:G48" si="3">F44</f>
        <v>34.54</v>
      </c>
      <c r="H44" s="31" t="s">
        <v>244</v>
      </c>
      <c r="I44" s="63"/>
    </row>
    <row r="45" s="5" customFormat="1" ht="33" customHeight="1" spans="1:9">
      <c r="A45" s="40" t="s">
        <v>297</v>
      </c>
      <c r="B45" s="30" t="s">
        <v>351</v>
      </c>
      <c r="C45" s="30" t="s">
        <v>352</v>
      </c>
      <c r="D45" s="31">
        <v>16.7</v>
      </c>
      <c r="E45" s="42" t="s">
        <v>313</v>
      </c>
      <c r="F45" s="31">
        <v>5.85</v>
      </c>
      <c r="G45" s="31">
        <f t="shared" si="3"/>
        <v>5.85</v>
      </c>
      <c r="H45" s="31" t="s">
        <v>244</v>
      </c>
      <c r="I45" s="63"/>
    </row>
    <row r="46" s="5" customFormat="1" ht="33" customHeight="1" spans="1:9">
      <c r="A46" s="40" t="s">
        <v>300</v>
      </c>
      <c r="B46" s="30" t="s">
        <v>353</v>
      </c>
      <c r="C46" s="43" t="s">
        <v>354</v>
      </c>
      <c r="D46" s="31">
        <v>5.32</v>
      </c>
      <c r="E46" s="31" t="s">
        <v>355</v>
      </c>
      <c r="F46" s="31">
        <v>0.076</v>
      </c>
      <c r="G46" s="31">
        <f t="shared" si="3"/>
        <v>0.076</v>
      </c>
      <c r="H46" s="31" t="s">
        <v>244</v>
      </c>
      <c r="I46" s="63"/>
    </row>
    <row r="47" s="5" customFormat="1" ht="33" customHeight="1" spans="1:9">
      <c r="A47" s="40" t="s">
        <v>303</v>
      </c>
      <c r="B47" s="30" t="s">
        <v>356</v>
      </c>
      <c r="C47" s="43" t="s">
        <v>357</v>
      </c>
      <c r="D47" s="31">
        <v>4.95</v>
      </c>
      <c r="E47" s="31" t="s">
        <v>355</v>
      </c>
      <c r="F47" s="31">
        <v>0.057</v>
      </c>
      <c r="G47" s="31">
        <f t="shared" si="3"/>
        <v>0.057</v>
      </c>
      <c r="H47" s="31" t="s">
        <v>244</v>
      </c>
      <c r="I47" s="63"/>
    </row>
    <row r="48" s="5" customFormat="1" ht="33" customHeight="1" spans="1:9">
      <c r="A48" s="40" t="s">
        <v>306</v>
      </c>
      <c r="B48" s="30" t="s">
        <v>358</v>
      </c>
      <c r="C48" s="43" t="s">
        <v>359</v>
      </c>
      <c r="D48" s="31">
        <v>12.5</v>
      </c>
      <c r="E48" s="38" t="s">
        <v>272</v>
      </c>
      <c r="F48" s="31">
        <v>0.12</v>
      </c>
      <c r="G48" s="31">
        <f t="shared" si="3"/>
        <v>0.12</v>
      </c>
      <c r="H48" s="31" t="s">
        <v>244</v>
      </c>
      <c r="I48" s="63"/>
    </row>
    <row r="49" s="5" customFormat="1" ht="33" customHeight="1" spans="1:9">
      <c r="A49" s="40" t="s">
        <v>310</v>
      </c>
      <c r="B49" s="30" t="s">
        <v>360</v>
      </c>
      <c r="C49" s="30" t="s">
        <v>361</v>
      </c>
      <c r="D49" s="31">
        <v>1000</v>
      </c>
      <c r="E49" s="31" t="s">
        <v>362</v>
      </c>
      <c r="F49" s="31">
        <v>30</v>
      </c>
      <c r="G49" s="31">
        <v>10</v>
      </c>
      <c r="H49" s="31" t="s">
        <v>244</v>
      </c>
      <c r="I49" s="63"/>
    </row>
    <row r="50" s="5" customFormat="1" ht="33" customHeight="1" spans="1:9">
      <c r="A50" s="25">
        <v>3</v>
      </c>
      <c r="B50" s="26" t="s">
        <v>363</v>
      </c>
      <c r="C50" s="26" t="s">
        <v>364</v>
      </c>
      <c r="D50" s="26">
        <v>56</v>
      </c>
      <c r="E50" s="27" t="s">
        <v>365</v>
      </c>
      <c r="F50" s="27">
        <v>0.67</v>
      </c>
      <c r="G50" s="27">
        <f>F50</f>
        <v>0.67</v>
      </c>
      <c r="H50" s="27" t="s">
        <v>244</v>
      </c>
      <c r="I50" s="63"/>
    </row>
    <row r="51" s="5" customFormat="1" ht="33" customHeight="1" spans="1:9">
      <c r="A51" s="25">
        <v>4</v>
      </c>
      <c r="B51" s="26" t="s">
        <v>366</v>
      </c>
      <c r="C51" s="26" t="s">
        <v>367</v>
      </c>
      <c r="D51" s="26">
        <v>800</v>
      </c>
      <c r="E51" s="27" t="s">
        <v>362</v>
      </c>
      <c r="F51" s="27">
        <v>20</v>
      </c>
      <c r="G51" s="27">
        <v>5</v>
      </c>
      <c r="H51" s="27" t="s">
        <v>244</v>
      </c>
      <c r="I51" s="63"/>
    </row>
    <row r="52" s="11" customFormat="1" ht="33" customHeight="1" spans="1:9">
      <c r="A52" s="44">
        <v>5</v>
      </c>
      <c r="B52" s="45" t="s">
        <v>368</v>
      </c>
      <c r="C52" s="45" t="s">
        <v>369</v>
      </c>
      <c r="D52" s="45">
        <v>1984</v>
      </c>
      <c r="E52" s="46" t="s">
        <v>365</v>
      </c>
      <c r="F52" s="46">
        <v>19.84</v>
      </c>
      <c r="G52" s="46">
        <v>19.84</v>
      </c>
      <c r="H52" s="46" t="s">
        <v>244</v>
      </c>
      <c r="I52" s="64"/>
    </row>
    <row r="53" s="5" customFormat="1" ht="38.25" customHeight="1" spans="1:9">
      <c r="A53" s="47" t="s">
        <v>41</v>
      </c>
      <c r="B53" s="23" t="s">
        <v>370</v>
      </c>
      <c r="C53" s="48" t="s">
        <v>232</v>
      </c>
      <c r="D53" s="23">
        <f>SUM(D54:D56)</f>
        <v>166</v>
      </c>
      <c r="E53" s="23">
        <f t="shared" ref="E53:G53" si="4">SUM(E54:E56)</f>
        <v>0</v>
      </c>
      <c r="F53" s="23">
        <f t="shared" si="4"/>
        <v>295</v>
      </c>
      <c r="G53" s="23">
        <f t="shared" si="4"/>
        <v>214</v>
      </c>
      <c r="H53" s="23"/>
      <c r="I53" s="56"/>
    </row>
    <row r="54" s="5" customFormat="1" ht="45" customHeight="1" spans="1:9">
      <c r="A54" s="28">
        <v>1</v>
      </c>
      <c r="B54" s="30" t="s">
        <v>371</v>
      </c>
      <c r="C54" s="49" t="s">
        <v>372</v>
      </c>
      <c r="D54" s="31">
        <v>56</v>
      </c>
      <c r="E54" s="38" t="s">
        <v>373</v>
      </c>
      <c r="F54" s="31">
        <v>87</v>
      </c>
      <c r="G54" s="31">
        <v>40</v>
      </c>
      <c r="H54" s="31" t="s">
        <v>244</v>
      </c>
      <c r="I54" s="58"/>
    </row>
    <row r="55" s="5" customFormat="1" ht="45" customHeight="1" spans="1:9">
      <c r="A55" s="28">
        <v>2</v>
      </c>
      <c r="B55" s="29" t="s">
        <v>374</v>
      </c>
      <c r="C55" s="50" t="s">
        <v>375</v>
      </c>
      <c r="D55" s="29">
        <v>35</v>
      </c>
      <c r="E55" s="29" t="s">
        <v>313</v>
      </c>
      <c r="F55" s="51">
        <v>70</v>
      </c>
      <c r="G55" s="31">
        <v>50</v>
      </c>
      <c r="H55" s="52" t="s">
        <v>244</v>
      </c>
      <c r="I55" s="62"/>
    </row>
    <row r="56" s="5" customFormat="1" ht="42.75" customHeight="1" spans="1:9">
      <c r="A56" s="28">
        <v>3</v>
      </c>
      <c r="B56" s="30" t="s">
        <v>376</v>
      </c>
      <c r="C56" s="49" t="s">
        <v>377</v>
      </c>
      <c r="D56" s="31">
        <v>75</v>
      </c>
      <c r="E56" s="38" t="s">
        <v>378</v>
      </c>
      <c r="F56" s="31">
        <v>138</v>
      </c>
      <c r="G56" s="31">
        <v>124</v>
      </c>
      <c r="H56" s="31" t="s">
        <v>244</v>
      </c>
      <c r="I56" s="58"/>
    </row>
    <row r="57" s="5" customFormat="1" ht="32.1" customHeight="1" spans="1:9">
      <c r="A57" s="53" t="s">
        <v>74</v>
      </c>
      <c r="B57" s="23" t="s">
        <v>379</v>
      </c>
      <c r="C57" s="23" t="s">
        <v>232</v>
      </c>
      <c r="D57" s="23"/>
      <c r="E57" s="23"/>
      <c r="F57" s="23">
        <f>SUM(F58)</f>
        <v>13</v>
      </c>
      <c r="G57" s="23">
        <f>SUM(G58)</f>
        <v>13</v>
      </c>
      <c r="H57" s="23"/>
      <c r="I57" s="56"/>
    </row>
    <row r="58" s="5" customFormat="1" ht="42" customHeight="1" spans="1:9">
      <c r="A58" s="28">
        <v>1</v>
      </c>
      <c r="B58" s="30" t="s">
        <v>380</v>
      </c>
      <c r="C58" s="30" t="s">
        <v>381</v>
      </c>
      <c r="D58" s="31"/>
      <c r="E58" s="38" t="s">
        <v>382</v>
      </c>
      <c r="F58" s="31">
        <v>13</v>
      </c>
      <c r="G58" s="31">
        <f t="shared" ref="G58:G67" si="5">F58</f>
        <v>13</v>
      </c>
      <c r="H58" s="31" t="s">
        <v>244</v>
      </c>
      <c r="I58" s="58"/>
    </row>
    <row r="59" s="5" customFormat="1" ht="32.1" customHeight="1" spans="1:9">
      <c r="A59" s="47" t="s">
        <v>383</v>
      </c>
      <c r="B59" s="23" t="s">
        <v>384</v>
      </c>
      <c r="C59" s="23" t="s">
        <v>232</v>
      </c>
      <c r="D59" s="23"/>
      <c r="E59" s="23"/>
      <c r="F59" s="23">
        <v>0.5</v>
      </c>
      <c r="G59" s="23">
        <v>0.5</v>
      </c>
      <c r="H59" s="23"/>
      <c r="I59" s="58"/>
    </row>
    <row r="60" s="5" customFormat="1" ht="32.1" customHeight="1" spans="1:9">
      <c r="A60" s="28">
        <v>1</v>
      </c>
      <c r="B60" s="30" t="s">
        <v>385</v>
      </c>
      <c r="C60" s="30" t="s">
        <v>386</v>
      </c>
      <c r="D60" s="31"/>
      <c r="E60" s="31" t="s">
        <v>365</v>
      </c>
      <c r="F60" s="31">
        <v>0.5</v>
      </c>
      <c r="G60" s="31">
        <v>0.5</v>
      </c>
      <c r="H60" s="31" t="s">
        <v>244</v>
      </c>
      <c r="I60" s="58"/>
    </row>
    <row r="61" s="5" customFormat="1" ht="32.1" customHeight="1" spans="1:9">
      <c r="A61" s="47" t="s">
        <v>387</v>
      </c>
      <c r="B61" s="23" t="s">
        <v>388</v>
      </c>
      <c r="C61" s="23" t="s">
        <v>232</v>
      </c>
      <c r="D61" s="23"/>
      <c r="E61" s="23"/>
      <c r="F61" s="23">
        <f>SUM(F62:F69)</f>
        <v>40.14</v>
      </c>
      <c r="G61" s="23">
        <f>SUM(G62:G69)</f>
        <v>40.04</v>
      </c>
      <c r="H61" s="23"/>
      <c r="I61" s="56"/>
    </row>
    <row r="62" s="5" customFormat="1" ht="32.1" customHeight="1" spans="1:9">
      <c r="A62" s="28">
        <v>1</v>
      </c>
      <c r="B62" s="30" t="s">
        <v>389</v>
      </c>
      <c r="C62" s="30" t="s">
        <v>390</v>
      </c>
      <c r="D62" s="31"/>
      <c r="E62" s="31" t="s">
        <v>365</v>
      </c>
      <c r="F62" s="31">
        <v>0.15</v>
      </c>
      <c r="G62" s="31">
        <f t="shared" si="5"/>
        <v>0.15</v>
      </c>
      <c r="H62" s="31" t="s">
        <v>244</v>
      </c>
      <c r="I62" s="58"/>
    </row>
    <row r="63" s="9" customFormat="1" ht="32.1" customHeight="1" spans="1:9">
      <c r="A63" s="28">
        <v>2</v>
      </c>
      <c r="B63" s="30" t="s">
        <v>391</v>
      </c>
      <c r="C63" s="30" t="s">
        <v>392</v>
      </c>
      <c r="D63" s="31"/>
      <c r="E63" s="31" t="s">
        <v>365</v>
      </c>
      <c r="F63" s="31">
        <v>2.5</v>
      </c>
      <c r="G63" s="31">
        <f t="shared" si="5"/>
        <v>2.5</v>
      </c>
      <c r="H63" s="31" t="s">
        <v>244</v>
      </c>
      <c r="I63" s="58"/>
    </row>
    <row r="64" s="5" customFormat="1" ht="32.1" customHeight="1" spans="1:9">
      <c r="A64" s="28">
        <v>3</v>
      </c>
      <c r="B64" s="30" t="s">
        <v>393</v>
      </c>
      <c r="C64" s="30" t="s">
        <v>394</v>
      </c>
      <c r="D64" s="31"/>
      <c r="E64" s="31" t="s">
        <v>272</v>
      </c>
      <c r="F64" s="31">
        <v>2</v>
      </c>
      <c r="G64" s="31">
        <f t="shared" si="5"/>
        <v>2</v>
      </c>
      <c r="H64" s="31" t="s">
        <v>244</v>
      </c>
      <c r="I64" s="58"/>
    </row>
    <row r="65" s="11" customFormat="1" ht="34.5" customHeight="1" spans="1:9">
      <c r="A65" s="28">
        <v>4</v>
      </c>
      <c r="B65" s="30" t="s">
        <v>395</v>
      </c>
      <c r="C65" s="30" t="s">
        <v>396</v>
      </c>
      <c r="D65" s="31"/>
      <c r="E65" s="31" t="s">
        <v>397</v>
      </c>
      <c r="F65" s="31">
        <v>1</v>
      </c>
      <c r="G65" s="31">
        <f t="shared" si="5"/>
        <v>1</v>
      </c>
      <c r="H65" s="31" t="s">
        <v>244</v>
      </c>
      <c r="I65" s="58"/>
    </row>
    <row r="66" s="11" customFormat="1" ht="37.5" customHeight="1" spans="1:9">
      <c r="A66" s="28">
        <v>5</v>
      </c>
      <c r="B66" s="30" t="s">
        <v>398</v>
      </c>
      <c r="C66" s="65" t="s">
        <v>399</v>
      </c>
      <c r="D66" s="31"/>
      <c r="E66" s="31" t="s">
        <v>355</v>
      </c>
      <c r="F66" s="31">
        <v>1</v>
      </c>
      <c r="G66" s="31">
        <f t="shared" si="5"/>
        <v>1</v>
      </c>
      <c r="H66" s="31" t="s">
        <v>244</v>
      </c>
      <c r="I66" s="58"/>
    </row>
    <row r="67" s="11" customFormat="1" ht="45" customHeight="1" spans="1:9">
      <c r="A67" s="28">
        <v>6</v>
      </c>
      <c r="B67" s="30" t="s">
        <v>400</v>
      </c>
      <c r="C67" s="65" t="s">
        <v>401</v>
      </c>
      <c r="D67" s="31"/>
      <c r="E67" s="31" t="s">
        <v>402</v>
      </c>
      <c r="F67" s="31">
        <v>33.27</v>
      </c>
      <c r="G67" s="31">
        <f t="shared" si="5"/>
        <v>33.27</v>
      </c>
      <c r="H67" s="31" t="s">
        <v>244</v>
      </c>
      <c r="I67" s="58"/>
    </row>
    <row r="68" s="11" customFormat="1" ht="30.95" customHeight="1" spans="1:9">
      <c r="A68" s="28">
        <v>7</v>
      </c>
      <c r="B68" s="30" t="s">
        <v>403</v>
      </c>
      <c r="C68" s="65" t="s">
        <v>404</v>
      </c>
      <c r="D68" s="31"/>
      <c r="E68" s="31" t="s">
        <v>402</v>
      </c>
      <c r="F68" s="31">
        <v>0.02</v>
      </c>
      <c r="G68" s="31">
        <v>0.02</v>
      </c>
      <c r="H68" s="31" t="s">
        <v>244</v>
      </c>
      <c r="I68" s="58"/>
    </row>
    <row r="69" s="11" customFormat="1" ht="30.95" customHeight="1" spans="1:9">
      <c r="A69" s="28">
        <v>8</v>
      </c>
      <c r="B69" s="30" t="s">
        <v>405</v>
      </c>
      <c r="C69" s="65" t="s">
        <v>406</v>
      </c>
      <c r="D69" s="31"/>
      <c r="E69" s="31" t="s">
        <v>365</v>
      </c>
      <c r="F69" s="31">
        <v>0.2</v>
      </c>
      <c r="G69" s="31">
        <v>0.1</v>
      </c>
      <c r="H69" s="31" t="s">
        <v>244</v>
      </c>
      <c r="I69" s="58"/>
    </row>
    <row r="70" s="5" customFormat="1" ht="32.1" customHeight="1" spans="1:9">
      <c r="A70" s="47" t="s">
        <v>407</v>
      </c>
      <c r="B70" s="23" t="s">
        <v>408</v>
      </c>
      <c r="C70" s="23" t="s">
        <v>232</v>
      </c>
      <c r="D70" s="23"/>
      <c r="E70" s="23"/>
      <c r="F70" s="23">
        <f>SUM(F71:F81)</f>
        <v>10.87</v>
      </c>
      <c r="G70" s="23">
        <f>SUM(G71:G81)</f>
        <v>6.1</v>
      </c>
      <c r="H70" s="23"/>
      <c r="I70" s="56"/>
    </row>
    <row r="71" s="5" customFormat="1" ht="32.1" customHeight="1" spans="1:9">
      <c r="A71" s="28">
        <v>1</v>
      </c>
      <c r="B71" s="30" t="s">
        <v>409</v>
      </c>
      <c r="C71" s="30" t="s">
        <v>410</v>
      </c>
      <c r="D71" s="31"/>
      <c r="E71" s="31" t="s">
        <v>411</v>
      </c>
      <c r="F71" s="31">
        <v>2.6</v>
      </c>
      <c r="G71" s="31">
        <f>F71</f>
        <v>2.6</v>
      </c>
      <c r="H71" s="31" t="s">
        <v>244</v>
      </c>
      <c r="I71" s="58"/>
    </row>
    <row r="72" s="5" customFormat="1" ht="32.1" customHeight="1" spans="1:9">
      <c r="A72" s="28">
        <v>2</v>
      </c>
      <c r="B72" s="30" t="s">
        <v>412</v>
      </c>
      <c r="C72" s="30" t="s">
        <v>413</v>
      </c>
      <c r="D72" s="31"/>
      <c r="E72" s="31" t="s">
        <v>362</v>
      </c>
      <c r="F72" s="31">
        <v>5.77</v>
      </c>
      <c r="G72" s="31">
        <v>1</v>
      </c>
      <c r="H72" s="31" t="s">
        <v>244</v>
      </c>
      <c r="I72" s="58"/>
    </row>
    <row r="73" s="9" customFormat="1" ht="41.1" customHeight="1" spans="1:9">
      <c r="A73" s="28">
        <v>3</v>
      </c>
      <c r="B73" s="30" t="s">
        <v>414</v>
      </c>
      <c r="C73" s="30" t="s">
        <v>415</v>
      </c>
      <c r="D73" s="31"/>
      <c r="E73" s="31" t="s">
        <v>365</v>
      </c>
      <c r="F73" s="31">
        <v>2.5</v>
      </c>
      <c r="G73" s="31">
        <v>2.5</v>
      </c>
      <c r="H73" s="31" t="s">
        <v>244</v>
      </c>
      <c r="I73" s="58"/>
    </row>
    <row r="74" s="9" customFormat="1" ht="30.95" customHeight="1" spans="1:9">
      <c r="A74" s="66"/>
      <c r="B74" s="67"/>
      <c r="C74" s="67"/>
      <c r="D74" s="38"/>
      <c r="E74" s="38"/>
      <c r="F74" s="38"/>
      <c r="G74" s="38"/>
      <c r="H74" s="38"/>
      <c r="I74" s="58"/>
    </row>
    <row r="75" s="9" customFormat="1" ht="30.95" customHeight="1" spans="1:9">
      <c r="A75" s="66"/>
      <c r="B75" s="67"/>
      <c r="C75" s="67"/>
      <c r="D75" s="38"/>
      <c r="E75" s="38"/>
      <c r="F75" s="38"/>
      <c r="G75" s="38"/>
      <c r="H75" s="38"/>
      <c r="I75" s="58"/>
    </row>
    <row r="76" s="9" customFormat="1" ht="30.95" customHeight="1" spans="1:9">
      <c r="A76" s="66"/>
      <c r="B76" s="67"/>
      <c r="C76" s="67"/>
      <c r="D76" s="38"/>
      <c r="E76" s="38"/>
      <c r="F76" s="38"/>
      <c r="G76" s="38"/>
      <c r="H76" s="38"/>
      <c r="I76" s="58"/>
    </row>
    <row r="77" s="9" customFormat="1" ht="30.95" customHeight="1" spans="1:9">
      <c r="A77" s="66"/>
      <c r="B77" s="67"/>
      <c r="C77" s="67"/>
      <c r="D77" s="38"/>
      <c r="E77" s="38"/>
      <c r="F77" s="38"/>
      <c r="G77" s="38"/>
      <c r="H77" s="38"/>
      <c r="I77" s="58"/>
    </row>
    <row r="78" s="9" customFormat="1" ht="30.95" customHeight="1" spans="1:9">
      <c r="A78" s="66"/>
      <c r="B78" s="67"/>
      <c r="C78" s="67"/>
      <c r="D78" s="38"/>
      <c r="E78" s="38"/>
      <c r="F78" s="38"/>
      <c r="G78" s="38"/>
      <c r="H78" s="38"/>
      <c r="I78" s="58"/>
    </row>
    <row r="79" s="9" customFormat="1" ht="30.95" customHeight="1" spans="1:9">
      <c r="A79" s="66"/>
      <c r="B79" s="67"/>
      <c r="C79" s="67"/>
      <c r="D79" s="38"/>
      <c r="E79" s="38"/>
      <c r="F79" s="38"/>
      <c r="G79" s="38"/>
      <c r="H79" s="38"/>
      <c r="I79" s="58"/>
    </row>
    <row r="80" s="9" customFormat="1" ht="30.95" customHeight="1" spans="1:9">
      <c r="A80" s="66"/>
      <c r="B80" s="67"/>
      <c r="C80" s="67"/>
      <c r="D80" s="38"/>
      <c r="E80" s="38"/>
      <c r="F80" s="38"/>
      <c r="G80" s="38"/>
      <c r="H80" s="38"/>
      <c r="I80" s="58"/>
    </row>
    <row r="81" s="9" customFormat="1" ht="30.95" customHeight="1" spans="1:9">
      <c r="A81" s="68"/>
      <c r="B81" s="69"/>
      <c r="C81" s="69"/>
      <c r="D81" s="70"/>
      <c r="E81" s="70"/>
      <c r="F81" s="70"/>
      <c r="G81" s="70"/>
      <c r="H81" s="70"/>
      <c r="I81" s="73"/>
    </row>
    <row r="82" ht="32.1" customHeight="1"/>
    <row r="83" ht="32.1" customHeight="1"/>
    <row r="84" ht="32.1" customHeight="1"/>
    <row r="85" ht="32.1" customHeight="1"/>
    <row r="86" ht="32.1" customHeight="1"/>
    <row r="87" ht="32.1" customHeight="1"/>
    <row r="88" ht="32.1" customHeight="1"/>
    <row r="89" ht="32.1" customHeight="1"/>
    <row r="90" ht="32.1" customHeight="1"/>
    <row r="91" ht="32.1" customHeight="1"/>
    <row r="92" ht="32.1" customHeight="1"/>
    <row r="93" ht="32.1" customHeight="1"/>
    <row r="94" ht="32.1" customHeight="1"/>
    <row r="95" ht="32.1" customHeight="1"/>
    <row r="96" ht="32.1" customHeight="1" spans="1:9">
      <c r="A96" s="15"/>
      <c r="B96" s="71"/>
      <c r="C96" s="15"/>
      <c r="D96" s="15"/>
      <c r="E96" s="15"/>
      <c r="F96" s="72"/>
      <c r="G96" s="72"/>
      <c r="H96" s="15"/>
      <c r="I96" s="71"/>
    </row>
    <row r="97" ht="32.1" customHeight="1" spans="1:9">
      <c r="A97" s="15"/>
      <c r="B97" s="71"/>
      <c r="C97" s="15"/>
      <c r="D97" s="15"/>
      <c r="E97" s="15"/>
      <c r="F97" s="72"/>
      <c r="G97" s="72"/>
      <c r="H97" s="15"/>
      <c r="I97" s="71"/>
    </row>
    <row r="98" ht="32.1" customHeight="1" spans="1:9">
      <c r="A98" s="15"/>
      <c r="B98" s="71"/>
      <c r="C98" s="15"/>
      <c r="D98" s="15"/>
      <c r="E98" s="15"/>
      <c r="F98" s="72"/>
      <c r="G98" s="72"/>
      <c r="H98" s="15"/>
      <c r="I98" s="71"/>
    </row>
    <row r="99" ht="32.1" customHeight="1" spans="1:9">
      <c r="A99" s="15"/>
      <c r="B99" s="71"/>
      <c r="C99" s="15"/>
      <c r="D99" s="15"/>
      <c r="E99" s="15"/>
      <c r="F99" s="72"/>
      <c r="G99" s="72"/>
      <c r="H99" s="15"/>
      <c r="I99" s="71"/>
    </row>
    <row r="100" ht="32.1" customHeight="1" spans="1:9">
      <c r="A100" s="15"/>
      <c r="B100" s="71"/>
      <c r="C100" s="15"/>
      <c r="D100" s="15"/>
      <c r="E100" s="15"/>
      <c r="F100" s="72"/>
      <c r="G100" s="72"/>
      <c r="H100" s="15"/>
      <c r="I100" s="71"/>
    </row>
    <row r="101" ht="32.1" customHeight="1" spans="1:9">
      <c r="A101" s="15"/>
      <c r="B101" s="71"/>
      <c r="C101" s="15"/>
      <c r="D101" s="15"/>
      <c r="E101" s="15"/>
      <c r="F101" s="72"/>
      <c r="G101" s="72"/>
      <c r="H101" s="15"/>
      <c r="I101" s="71"/>
    </row>
    <row r="102" ht="32.1" customHeight="1" spans="1:9">
      <c r="A102" s="15"/>
      <c r="B102" s="71"/>
      <c r="C102" s="15"/>
      <c r="D102" s="15"/>
      <c r="E102" s="15"/>
      <c r="F102" s="72"/>
      <c r="G102" s="72"/>
      <c r="H102" s="15"/>
      <c r="I102" s="71"/>
    </row>
    <row r="103" ht="32.1" customHeight="1" spans="1:9">
      <c r="A103" s="15"/>
      <c r="B103" s="71"/>
      <c r="C103" s="15"/>
      <c r="D103" s="15"/>
      <c r="E103" s="15"/>
      <c r="F103" s="72"/>
      <c r="G103" s="72"/>
      <c r="H103" s="15"/>
      <c r="I103" s="71"/>
    </row>
    <row r="104" ht="32.1" customHeight="1" spans="1:9">
      <c r="A104" s="15"/>
      <c r="B104" s="71"/>
      <c r="C104" s="15"/>
      <c r="D104" s="15"/>
      <c r="E104" s="15"/>
      <c r="F104" s="72"/>
      <c r="G104" s="72"/>
      <c r="H104" s="15"/>
      <c r="I104" s="71"/>
    </row>
    <row r="105" ht="32.1" customHeight="1" spans="1:9">
      <c r="A105" s="15"/>
      <c r="B105" s="71"/>
      <c r="C105" s="15"/>
      <c r="D105" s="15"/>
      <c r="E105" s="15"/>
      <c r="F105" s="72"/>
      <c r="G105" s="72"/>
      <c r="H105" s="15"/>
      <c r="I105" s="71"/>
    </row>
    <row r="106" ht="32.1" customHeight="1" spans="1:9">
      <c r="A106" s="15"/>
      <c r="B106" s="71"/>
      <c r="C106" s="15"/>
      <c r="D106" s="15"/>
      <c r="E106" s="15"/>
      <c r="F106" s="72"/>
      <c r="G106" s="72"/>
      <c r="H106" s="15"/>
      <c r="I106" s="71"/>
    </row>
    <row r="107" ht="32.1" customHeight="1" spans="1:9">
      <c r="A107" s="15"/>
      <c r="B107" s="71"/>
      <c r="C107" s="15"/>
      <c r="D107" s="15"/>
      <c r="E107" s="15"/>
      <c r="F107" s="72"/>
      <c r="G107" s="72"/>
      <c r="H107" s="15"/>
      <c r="I107" s="71"/>
    </row>
    <row r="108" ht="32.1" customHeight="1" spans="1:9">
      <c r="A108" s="15"/>
      <c r="B108" s="71"/>
      <c r="C108" s="15"/>
      <c r="D108" s="15"/>
      <c r="E108" s="15"/>
      <c r="F108" s="72"/>
      <c r="G108" s="72"/>
      <c r="H108" s="15"/>
      <c r="I108" s="71"/>
    </row>
    <row r="109" ht="32.1" customHeight="1" spans="1:9">
      <c r="A109" s="15"/>
      <c r="B109" s="71"/>
      <c r="C109" s="15"/>
      <c r="D109" s="15"/>
      <c r="E109" s="15"/>
      <c r="F109" s="72"/>
      <c r="G109" s="72"/>
      <c r="H109" s="15"/>
      <c r="I109" s="71"/>
    </row>
    <row r="110" ht="32.1" customHeight="1" spans="1:9">
      <c r="A110" s="15"/>
      <c r="B110" s="71"/>
      <c r="C110" s="15"/>
      <c r="D110" s="15"/>
      <c r="E110" s="15"/>
      <c r="F110" s="72"/>
      <c r="G110" s="72"/>
      <c r="H110" s="15"/>
      <c r="I110" s="71"/>
    </row>
    <row r="111" ht="32.1" customHeight="1" spans="1:9">
      <c r="A111" s="15"/>
      <c r="B111" s="71"/>
      <c r="C111" s="15"/>
      <c r="D111" s="15"/>
      <c r="E111" s="15"/>
      <c r="F111" s="72"/>
      <c r="G111" s="72"/>
      <c r="H111" s="15"/>
      <c r="I111" s="71"/>
    </row>
    <row r="112" ht="32.1" customHeight="1" spans="1:9">
      <c r="A112" s="15"/>
      <c r="B112" s="71"/>
      <c r="C112" s="15"/>
      <c r="D112" s="15"/>
      <c r="E112" s="15"/>
      <c r="F112" s="72"/>
      <c r="G112" s="72"/>
      <c r="H112" s="15"/>
      <c r="I112" s="71"/>
    </row>
    <row r="113" ht="32.1" customHeight="1" spans="1:9">
      <c r="A113" s="15"/>
      <c r="B113" s="71"/>
      <c r="C113" s="15"/>
      <c r="D113" s="15"/>
      <c r="E113" s="15"/>
      <c r="F113" s="72"/>
      <c r="G113" s="72"/>
      <c r="H113" s="15"/>
      <c r="I113" s="71"/>
    </row>
    <row r="114" ht="32.1" customHeight="1" spans="1:9">
      <c r="A114" s="15"/>
      <c r="B114" s="71"/>
      <c r="C114" s="15"/>
      <c r="D114" s="15"/>
      <c r="E114" s="15"/>
      <c r="F114" s="72"/>
      <c r="G114" s="72"/>
      <c r="H114" s="15"/>
      <c r="I114" s="71"/>
    </row>
    <row r="115" ht="32.1" customHeight="1" spans="1:9">
      <c r="A115" s="15"/>
      <c r="B115" s="71"/>
      <c r="C115" s="15"/>
      <c r="D115" s="15"/>
      <c r="E115" s="15"/>
      <c r="F115" s="72"/>
      <c r="G115" s="72"/>
      <c r="H115" s="15"/>
      <c r="I115" s="71"/>
    </row>
    <row r="116" ht="32.1" customHeight="1" spans="1:9">
      <c r="A116" s="15"/>
      <c r="B116" s="71"/>
      <c r="C116" s="15"/>
      <c r="D116" s="15"/>
      <c r="E116" s="15"/>
      <c r="F116" s="72"/>
      <c r="G116" s="72"/>
      <c r="H116" s="15"/>
      <c r="I116" s="71"/>
    </row>
    <row r="117" ht="32.1" customHeight="1" spans="1:9">
      <c r="A117" s="15"/>
      <c r="B117" s="71"/>
      <c r="C117" s="15"/>
      <c r="D117" s="15"/>
      <c r="E117" s="15"/>
      <c r="F117" s="72"/>
      <c r="G117" s="72"/>
      <c r="H117" s="15"/>
      <c r="I117" s="71"/>
    </row>
    <row r="118" ht="32.1" customHeight="1" spans="1:9">
      <c r="A118" s="15"/>
      <c r="B118" s="71"/>
      <c r="C118" s="15"/>
      <c r="D118" s="15"/>
      <c r="E118" s="15"/>
      <c r="F118" s="72"/>
      <c r="G118" s="72"/>
      <c r="H118" s="15"/>
      <c r="I118" s="71"/>
    </row>
    <row r="119" ht="32.1" customHeight="1" spans="1:9">
      <c r="A119" s="15"/>
      <c r="B119" s="71"/>
      <c r="C119" s="15"/>
      <c r="D119" s="15"/>
      <c r="E119" s="15"/>
      <c r="F119" s="72"/>
      <c r="G119" s="72"/>
      <c r="H119" s="15"/>
      <c r="I119" s="71"/>
    </row>
    <row r="120" ht="32.1" customHeight="1" spans="1:9">
      <c r="A120" s="15"/>
      <c r="B120" s="71"/>
      <c r="C120" s="15"/>
      <c r="D120" s="15"/>
      <c r="E120" s="15"/>
      <c r="F120" s="72"/>
      <c r="G120" s="72"/>
      <c r="H120" s="15"/>
      <c r="I120" s="71"/>
    </row>
    <row r="121" ht="32.1" customHeight="1" spans="1:9">
      <c r="A121" s="15"/>
      <c r="B121" s="71"/>
      <c r="C121" s="15"/>
      <c r="D121" s="15"/>
      <c r="E121" s="15"/>
      <c r="F121" s="72"/>
      <c r="G121" s="72"/>
      <c r="H121" s="15"/>
      <c r="I121" s="71"/>
    </row>
    <row r="122" ht="32.1" customHeight="1" spans="1:9">
      <c r="A122" s="15"/>
      <c r="B122" s="71"/>
      <c r="C122" s="15"/>
      <c r="D122" s="15"/>
      <c r="E122" s="15"/>
      <c r="F122" s="72"/>
      <c r="G122" s="72"/>
      <c r="H122" s="15"/>
      <c r="I122" s="71"/>
    </row>
    <row r="123" ht="32.1" customHeight="1" spans="1:9">
      <c r="A123" s="15"/>
      <c r="B123" s="71"/>
      <c r="C123" s="15"/>
      <c r="D123" s="15"/>
      <c r="E123" s="15"/>
      <c r="F123" s="72"/>
      <c r="G123" s="72"/>
      <c r="H123" s="15"/>
      <c r="I123" s="71"/>
    </row>
    <row r="124" ht="32.1" customHeight="1" spans="1:9">
      <c r="A124" s="15"/>
      <c r="B124" s="71"/>
      <c r="C124" s="15"/>
      <c r="D124" s="15"/>
      <c r="E124" s="15"/>
      <c r="F124" s="72"/>
      <c r="G124" s="72"/>
      <c r="H124" s="15"/>
      <c r="I124" s="71"/>
    </row>
    <row r="125" ht="32.1" customHeight="1" spans="1:9">
      <c r="A125" s="15"/>
      <c r="B125" s="71"/>
      <c r="C125" s="15"/>
      <c r="D125" s="15"/>
      <c r="E125" s="15"/>
      <c r="F125" s="72"/>
      <c r="G125" s="72"/>
      <c r="H125" s="15"/>
      <c r="I125" s="71"/>
    </row>
    <row r="126" ht="32.1" customHeight="1" spans="1:9">
      <c r="A126" s="15"/>
      <c r="B126" s="71"/>
      <c r="C126" s="15"/>
      <c r="D126" s="15"/>
      <c r="E126" s="15"/>
      <c r="F126" s="72"/>
      <c r="G126" s="72"/>
      <c r="H126" s="15"/>
      <c r="I126" s="71"/>
    </row>
    <row r="127" ht="32.1" customHeight="1" spans="1:9">
      <c r="A127" s="15"/>
      <c r="B127" s="71"/>
      <c r="C127" s="15"/>
      <c r="D127" s="15"/>
      <c r="E127" s="15"/>
      <c r="F127" s="72"/>
      <c r="G127" s="72"/>
      <c r="H127" s="15"/>
      <c r="I127" s="71"/>
    </row>
    <row r="128" ht="32.1" customHeight="1" spans="1:9">
      <c r="A128" s="15"/>
      <c r="B128" s="71"/>
      <c r="C128" s="15"/>
      <c r="D128" s="15"/>
      <c r="E128" s="15"/>
      <c r="F128" s="72"/>
      <c r="G128" s="72"/>
      <c r="H128" s="15"/>
      <c r="I128" s="71"/>
    </row>
    <row r="129" ht="32.1" customHeight="1" spans="1:9">
      <c r="A129" s="15"/>
      <c r="B129" s="71"/>
      <c r="C129" s="15"/>
      <c r="D129" s="15"/>
      <c r="E129" s="15"/>
      <c r="F129" s="72"/>
      <c r="G129" s="72"/>
      <c r="H129" s="15"/>
      <c r="I129" s="71"/>
    </row>
    <row r="130" ht="32.1" customHeight="1" spans="1:9">
      <c r="A130" s="15"/>
      <c r="B130" s="71"/>
      <c r="C130" s="15"/>
      <c r="D130" s="15"/>
      <c r="E130" s="15"/>
      <c r="F130" s="72"/>
      <c r="G130" s="72"/>
      <c r="H130" s="15"/>
      <c r="I130" s="71"/>
    </row>
    <row r="131" ht="32.1" customHeight="1" spans="1:9">
      <c r="A131" s="15"/>
      <c r="B131" s="71"/>
      <c r="C131" s="15"/>
      <c r="D131" s="15"/>
      <c r="E131" s="15"/>
      <c r="F131" s="72"/>
      <c r="G131" s="72"/>
      <c r="H131" s="15"/>
      <c r="I131" s="71"/>
    </row>
    <row r="132" ht="32.1" customHeight="1" spans="1:9">
      <c r="A132" s="15"/>
      <c r="B132" s="71"/>
      <c r="C132" s="15"/>
      <c r="D132" s="15"/>
      <c r="E132" s="15"/>
      <c r="F132" s="72"/>
      <c r="G132" s="72"/>
      <c r="H132" s="15"/>
      <c r="I132" s="71"/>
    </row>
    <row r="133" ht="32.1" customHeight="1" spans="1:9">
      <c r="A133" s="15"/>
      <c r="B133" s="71"/>
      <c r="C133" s="15"/>
      <c r="D133" s="15"/>
      <c r="E133" s="15"/>
      <c r="F133" s="72"/>
      <c r="G133" s="72"/>
      <c r="H133" s="15"/>
      <c r="I133" s="71"/>
    </row>
    <row r="134" ht="32.1" customHeight="1" spans="1:9">
      <c r="A134" s="15"/>
      <c r="B134" s="71"/>
      <c r="C134" s="15"/>
      <c r="D134" s="15"/>
      <c r="E134" s="15"/>
      <c r="F134" s="72"/>
      <c r="G134" s="72"/>
      <c r="H134" s="15"/>
      <c r="I134" s="71"/>
    </row>
    <row r="135" ht="32.1" customHeight="1" spans="1:9">
      <c r="A135" s="15"/>
      <c r="B135" s="71"/>
      <c r="C135" s="15"/>
      <c r="D135" s="15"/>
      <c r="E135" s="15"/>
      <c r="F135" s="72"/>
      <c r="G135" s="72"/>
      <c r="H135" s="15"/>
      <c r="I135" s="71"/>
    </row>
    <row r="136" ht="32.1" customHeight="1" spans="1:9">
      <c r="A136" s="15"/>
      <c r="B136" s="71"/>
      <c r="C136" s="15"/>
      <c r="D136" s="15"/>
      <c r="E136" s="15"/>
      <c r="F136" s="72"/>
      <c r="G136" s="72"/>
      <c r="H136" s="15"/>
      <c r="I136" s="71"/>
    </row>
    <row r="137" ht="32.1" customHeight="1" spans="1:9">
      <c r="A137" s="15"/>
      <c r="B137" s="71"/>
      <c r="C137" s="15"/>
      <c r="D137" s="15"/>
      <c r="E137" s="15"/>
      <c r="F137" s="72"/>
      <c r="G137" s="72"/>
      <c r="H137" s="15"/>
      <c r="I137" s="71"/>
    </row>
    <row r="138" ht="32.1" customHeight="1" spans="1:9">
      <c r="A138" s="15"/>
      <c r="B138" s="71"/>
      <c r="C138" s="15"/>
      <c r="D138" s="15"/>
      <c r="E138" s="15"/>
      <c r="F138" s="72"/>
      <c r="G138" s="72"/>
      <c r="H138" s="15"/>
      <c r="I138" s="71"/>
    </row>
    <row r="139" ht="32.1" customHeight="1" spans="1:9">
      <c r="A139" s="15"/>
      <c r="B139" s="71"/>
      <c r="C139" s="15"/>
      <c r="D139" s="15"/>
      <c r="E139" s="15"/>
      <c r="F139" s="72"/>
      <c r="G139" s="72"/>
      <c r="H139" s="15"/>
      <c r="I139" s="71"/>
    </row>
    <row r="140" ht="32.1" customHeight="1" spans="1:9">
      <c r="A140" s="15"/>
      <c r="B140" s="71"/>
      <c r="C140" s="15"/>
      <c r="D140" s="15"/>
      <c r="E140" s="15"/>
      <c r="F140" s="72"/>
      <c r="G140" s="72"/>
      <c r="H140" s="15"/>
      <c r="I140" s="71"/>
    </row>
    <row r="141" ht="32.1" customHeight="1" spans="1:9">
      <c r="A141" s="15"/>
      <c r="B141" s="71"/>
      <c r="C141" s="15"/>
      <c r="D141" s="15"/>
      <c r="E141" s="15"/>
      <c r="F141" s="72"/>
      <c r="G141" s="72"/>
      <c r="H141" s="15"/>
      <c r="I141" s="71"/>
    </row>
    <row r="142" ht="32.1" customHeight="1" spans="1:9">
      <c r="A142" s="15"/>
      <c r="B142" s="71"/>
      <c r="C142" s="15"/>
      <c r="D142" s="15"/>
      <c r="E142" s="15"/>
      <c r="F142" s="72"/>
      <c r="G142" s="72"/>
      <c r="H142" s="15"/>
      <c r="I142" s="71"/>
    </row>
    <row r="143" ht="32.1" customHeight="1" spans="1:9">
      <c r="A143" s="15"/>
      <c r="B143" s="71"/>
      <c r="C143" s="15"/>
      <c r="D143" s="15"/>
      <c r="E143" s="15"/>
      <c r="F143" s="72"/>
      <c r="G143" s="72"/>
      <c r="H143" s="15"/>
      <c r="I143" s="71"/>
    </row>
    <row r="144" ht="32.1" customHeight="1" spans="1:9">
      <c r="A144" s="15"/>
      <c r="B144" s="71"/>
      <c r="C144" s="15"/>
      <c r="D144" s="15"/>
      <c r="E144" s="15"/>
      <c r="F144" s="72"/>
      <c r="G144" s="72"/>
      <c r="H144" s="15"/>
      <c r="I144" s="71"/>
    </row>
    <row r="145" ht="32.1" customHeight="1" spans="1:9">
      <c r="A145" s="15"/>
      <c r="B145" s="71"/>
      <c r="C145" s="15"/>
      <c r="D145" s="15"/>
      <c r="E145" s="15"/>
      <c r="F145" s="72"/>
      <c r="G145" s="72"/>
      <c r="H145" s="15"/>
      <c r="I145" s="71"/>
    </row>
    <row r="146" ht="32.1" customHeight="1" spans="1:9">
      <c r="A146" s="15"/>
      <c r="B146" s="71"/>
      <c r="C146" s="15"/>
      <c r="D146" s="15"/>
      <c r="E146" s="15"/>
      <c r="F146" s="72"/>
      <c r="G146" s="72"/>
      <c r="H146" s="15"/>
      <c r="I146" s="71"/>
    </row>
    <row r="147" ht="32.1" customHeight="1" spans="1:9">
      <c r="A147" s="15"/>
      <c r="B147" s="71"/>
      <c r="C147" s="15"/>
      <c r="D147" s="15"/>
      <c r="E147" s="15"/>
      <c r="F147" s="72"/>
      <c r="G147" s="72"/>
      <c r="H147" s="15"/>
      <c r="I147" s="71"/>
    </row>
    <row r="148" ht="32.1" customHeight="1" spans="1:9">
      <c r="A148" s="15"/>
      <c r="B148" s="71"/>
      <c r="C148" s="15"/>
      <c r="D148" s="15"/>
      <c r="E148" s="15"/>
      <c r="F148" s="72"/>
      <c r="G148" s="72"/>
      <c r="H148" s="15"/>
      <c r="I148" s="71"/>
    </row>
    <row r="149" ht="32.1" customHeight="1" spans="1:9">
      <c r="A149" s="15"/>
      <c r="B149" s="71"/>
      <c r="C149" s="15"/>
      <c r="D149" s="15"/>
      <c r="E149" s="15"/>
      <c r="F149" s="72"/>
      <c r="G149" s="72"/>
      <c r="H149" s="15"/>
      <c r="I149" s="71"/>
    </row>
    <row r="150" ht="32.1" customHeight="1" spans="1:9">
      <c r="A150" s="15"/>
      <c r="B150" s="71"/>
      <c r="C150" s="15"/>
      <c r="D150" s="15"/>
      <c r="E150" s="15"/>
      <c r="F150" s="72"/>
      <c r="G150" s="72"/>
      <c r="H150" s="15"/>
      <c r="I150" s="71"/>
    </row>
    <row r="151" ht="32.1" customHeight="1" spans="1:9">
      <c r="A151" s="15"/>
      <c r="B151" s="71"/>
      <c r="C151" s="15"/>
      <c r="D151" s="15"/>
      <c r="E151" s="15"/>
      <c r="F151" s="72"/>
      <c r="G151" s="72"/>
      <c r="H151" s="15"/>
      <c r="I151" s="71"/>
    </row>
    <row r="152" ht="32.1" customHeight="1" spans="1:9">
      <c r="A152" s="15"/>
      <c r="B152" s="71"/>
      <c r="C152" s="15"/>
      <c r="D152" s="15"/>
      <c r="E152" s="15"/>
      <c r="F152" s="72"/>
      <c r="G152" s="72"/>
      <c r="H152" s="15"/>
      <c r="I152" s="71"/>
    </row>
    <row r="153" ht="32.1" customHeight="1" spans="1:9">
      <c r="A153" s="15"/>
      <c r="B153" s="71"/>
      <c r="C153" s="15"/>
      <c r="D153" s="15"/>
      <c r="E153" s="15"/>
      <c r="F153" s="72"/>
      <c r="G153" s="72"/>
      <c r="H153" s="15"/>
      <c r="I153" s="71"/>
    </row>
    <row r="154" ht="32.1" customHeight="1" spans="1:9">
      <c r="A154" s="15"/>
      <c r="B154" s="71"/>
      <c r="C154" s="15"/>
      <c r="D154" s="15"/>
      <c r="E154" s="15"/>
      <c r="F154" s="72"/>
      <c r="G154" s="72"/>
      <c r="H154" s="15"/>
      <c r="I154" s="71"/>
    </row>
    <row r="155" ht="32.1" customHeight="1" spans="1:9">
      <c r="A155" s="15"/>
      <c r="B155" s="71"/>
      <c r="C155" s="15"/>
      <c r="D155" s="15"/>
      <c r="E155" s="15"/>
      <c r="F155" s="72"/>
      <c r="G155" s="72"/>
      <c r="H155" s="15"/>
      <c r="I155" s="71"/>
    </row>
    <row r="156" ht="32.1" customHeight="1" spans="1:9">
      <c r="A156" s="15"/>
      <c r="B156" s="71"/>
      <c r="C156" s="15"/>
      <c r="D156" s="15"/>
      <c r="E156" s="15"/>
      <c r="F156" s="72"/>
      <c r="G156" s="72"/>
      <c r="H156" s="15"/>
      <c r="I156" s="71"/>
    </row>
    <row r="157" ht="32.1" customHeight="1" spans="1:9">
      <c r="A157" s="15"/>
      <c r="B157" s="71"/>
      <c r="C157" s="15"/>
      <c r="D157" s="15"/>
      <c r="E157" s="15"/>
      <c r="F157" s="72"/>
      <c r="G157" s="72"/>
      <c r="H157" s="15"/>
      <c r="I157" s="71"/>
    </row>
    <row r="158" ht="32.1" customHeight="1" spans="1:9">
      <c r="A158" s="15"/>
      <c r="B158" s="71"/>
      <c r="C158" s="15"/>
      <c r="D158" s="15"/>
      <c r="E158" s="15"/>
      <c r="F158" s="72"/>
      <c r="G158" s="72"/>
      <c r="H158" s="15"/>
      <c r="I158" s="71"/>
    </row>
    <row r="159" ht="32.1" customHeight="1" spans="1:9">
      <c r="A159" s="15"/>
      <c r="B159" s="71"/>
      <c r="C159" s="15"/>
      <c r="D159" s="15"/>
      <c r="E159" s="15"/>
      <c r="F159" s="72"/>
      <c r="G159" s="72"/>
      <c r="H159" s="15"/>
      <c r="I159" s="71"/>
    </row>
    <row r="160" ht="32.1" customHeight="1" spans="1:9">
      <c r="A160" s="15"/>
      <c r="B160" s="71"/>
      <c r="C160" s="15"/>
      <c r="D160" s="15"/>
      <c r="E160" s="15"/>
      <c r="F160" s="72"/>
      <c r="G160" s="72"/>
      <c r="H160" s="15"/>
      <c r="I160" s="71"/>
    </row>
    <row r="161" ht="32.1" customHeight="1" spans="1:9">
      <c r="A161" s="15"/>
      <c r="B161" s="71"/>
      <c r="C161" s="15"/>
      <c r="D161" s="15"/>
      <c r="E161" s="15"/>
      <c r="F161" s="72"/>
      <c r="G161" s="72"/>
      <c r="H161" s="15"/>
      <c r="I161" s="71"/>
    </row>
    <row r="162" ht="32.1" customHeight="1" spans="1:9">
      <c r="A162" s="15"/>
      <c r="B162" s="71"/>
      <c r="C162" s="15"/>
      <c r="D162" s="15"/>
      <c r="E162" s="15"/>
      <c r="F162" s="72"/>
      <c r="G162" s="72"/>
      <c r="H162" s="15"/>
      <c r="I162" s="71"/>
    </row>
    <row r="163" ht="32.1" customHeight="1" spans="1:9">
      <c r="A163" s="15"/>
      <c r="B163" s="71"/>
      <c r="C163" s="15"/>
      <c r="D163" s="15"/>
      <c r="E163" s="15"/>
      <c r="F163" s="72"/>
      <c r="G163" s="72"/>
      <c r="H163" s="15"/>
      <c r="I163" s="71"/>
    </row>
    <row r="164" ht="32.1" customHeight="1" spans="1:9">
      <c r="A164" s="15"/>
      <c r="B164" s="71"/>
      <c r="C164" s="15"/>
      <c r="D164" s="15"/>
      <c r="E164" s="15"/>
      <c r="F164" s="72"/>
      <c r="G164" s="72"/>
      <c r="H164" s="15"/>
      <c r="I164" s="71"/>
    </row>
    <row r="165" ht="32.1" customHeight="1" spans="1:9">
      <c r="A165" s="15"/>
      <c r="B165" s="71"/>
      <c r="C165" s="15"/>
      <c r="D165" s="15"/>
      <c r="E165" s="15"/>
      <c r="F165" s="72"/>
      <c r="G165" s="72"/>
      <c r="H165" s="15"/>
      <c r="I165" s="71"/>
    </row>
    <row r="166" ht="32.1" customHeight="1" spans="1:9">
      <c r="A166" s="15"/>
      <c r="B166" s="71"/>
      <c r="C166" s="15"/>
      <c r="D166" s="15"/>
      <c r="E166" s="15"/>
      <c r="F166" s="72"/>
      <c r="G166" s="72"/>
      <c r="H166" s="15"/>
      <c r="I166" s="71"/>
    </row>
    <row r="167" ht="32.1" customHeight="1" spans="1:9">
      <c r="A167" s="15"/>
      <c r="B167" s="71"/>
      <c r="C167" s="15"/>
      <c r="D167" s="15"/>
      <c r="E167" s="15"/>
      <c r="F167" s="72"/>
      <c r="G167" s="72"/>
      <c r="H167" s="15"/>
      <c r="I167" s="71"/>
    </row>
    <row r="168" ht="32.1" customHeight="1" spans="1:9">
      <c r="A168" s="15"/>
      <c r="B168" s="71"/>
      <c r="C168" s="15"/>
      <c r="D168" s="15"/>
      <c r="E168" s="15"/>
      <c r="F168" s="72"/>
      <c r="G168" s="72"/>
      <c r="H168" s="15"/>
      <c r="I168" s="71"/>
    </row>
    <row r="169" ht="32.1" customHeight="1" spans="1:9">
      <c r="A169" s="15"/>
      <c r="B169" s="71"/>
      <c r="C169" s="15"/>
      <c r="D169" s="15"/>
      <c r="E169" s="15"/>
      <c r="F169" s="72"/>
      <c r="G169" s="72"/>
      <c r="H169" s="15"/>
      <c r="I169" s="71"/>
    </row>
    <row r="170" ht="32.1" customHeight="1" spans="1:9">
      <c r="A170" s="15"/>
      <c r="B170" s="71"/>
      <c r="C170" s="15"/>
      <c r="D170" s="15"/>
      <c r="E170" s="15"/>
      <c r="F170" s="72"/>
      <c r="G170" s="72"/>
      <c r="H170" s="15"/>
      <c r="I170" s="71"/>
    </row>
    <row r="171" ht="32.1" customHeight="1" spans="1:9">
      <c r="A171" s="15"/>
      <c r="B171" s="71"/>
      <c r="C171" s="15"/>
      <c r="D171" s="15"/>
      <c r="E171" s="15"/>
      <c r="F171" s="72"/>
      <c r="G171" s="72"/>
      <c r="H171" s="15"/>
      <c r="I171" s="71"/>
    </row>
    <row r="172" ht="32.1" customHeight="1" spans="1:9">
      <c r="A172" s="15"/>
      <c r="B172" s="71"/>
      <c r="C172" s="15"/>
      <c r="D172" s="15"/>
      <c r="E172" s="15"/>
      <c r="F172" s="72"/>
      <c r="G172" s="72"/>
      <c r="H172" s="15"/>
      <c r="I172" s="71"/>
    </row>
    <row r="173" ht="32.1" customHeight="1" spans="1:9">
      <c r="A173" s="15"/>
      <c r="B173" s="71"/>
      <c r="C173" s="15"/>
      <c r="D173" s="15"/>
      <c r="E173" s="15"/>
      <c r="F173" s="72"/>
      <c r="G173" s="72"/>
      <c r="H173" s="15"/>
      <c r="I173" s="71"/>
    </row>
    <row r="174" ht="32.1" customHeight="1" spans="1:9">
      <c r="A174" s="15"/>
      <c r="B174" s="71"/>
      <c r="C174" s="15"/>
      <c r="D174" s="15"/>
      <c r="E174" s="15"/>
      <c r="F174" s="72"/>
      <c r="G174" s="72"/>
      <c r="H174" s="15"/>
      <c r="I174" s="71"/>
    </row>
    <row r="175" ht="32.1" customHeight="1" spans="1:9">
      <c r="A175" s="15"/>
      <c r="B175" s="71"/>
      <c r="C175" s="15"/>
      <c r="D175" s="15"/>
      <c r="E175" s="15"/>
      <c r="F175" s="72"/>
      <c r="G175" s="72"/>
      <c r="H175" s="15"/>
      <c r="I175" s="71"/>
    </row>
    <row r="176" ht="32.1" customHeight="1" spans="1:9">
      <c r="A176" s="15"/>
      <c r="B176" s="71"/>
      <c r="C176" s="15"/>
      <c r="D176" s="15"/>
      <c r="E176" s="15"/>
      <c r="F176" s="72"/>
      <c r="G176" s="72"/>
      <c r="H176" s="15"/>
      <c r="I176" s="71"/>
    </row>
    <row r="177" ht="32.1" customHeight="1" spans="1:9">
      <c r="A177" s="15"/>
      <c r="B177" s="71"/>
      <c r="C177" s="15"/>
      <c r="D177" s="15"/>
      <c r="E177" s="15"/>
      <c r="F177" s="72"/>
      <c r="G177" s="72"/>
      <c r="H177" s="15"/>
      <c r="I177" s="71"/>
    </row>
    <row r="178" ht="32.1" customHeight="1" spans="1:9">
      <c r="A178" s="15"/>
      <c r="B178" s="71"/>
      <c r="C178" s="15"/>
      <c r="D178" s="15"/>
      <c r="E178" s="15"/>
      <c r="F178" s="72"/>
      <c r="G178" s="72"/>
      <c r="H178" s="15"/>
      <c r="I178" s="71"/>
    </row>
    <row r="179" ht="32.1" customHeight="1" spans="1:9">
      <c r="A179" s="15"/>
      <c r="B179" s="71"/>
      <c r="C179" s="15"/>
      <c r="D179" s="15"/>
      <c r="E179" s="15"/>
      <c r="F179" s="72"/>
      <c r="G179" s="72"/>
      <c r="H179" s="15"/>
      <c r="I179" s="71"/>
    </row>
    <row r="180" ht="32.1" customHeight="1" spans="1:9">
      <c r="A180" s="15"/>
      <c r="B180" s="71"/>
      <c r="C180" s="15"/>
      <c r="D180" s="15"/>
      <c r="E180" s="15"/>
      <c r="F180" s="72"/>
      <c r="G180" s="72"/>
      <c r="H180" s="15"/>
      <c r="I180" s="71"/>
    </row>
    <row r="181" ht="32.1" customHeight="1" spans="1:9">
      <c r="A181" s="15"/>
      <c r="B181" s="71"/>
      <c r="C181" s="15"/>
      <c r="D181" s="15"/>
      <c r="E181" s="15"/>
      <c r="F181" s="72"/>
      <c r="G181" s="72"/>
      <c r="H181" s="15"/>
      <c r="I181" s="71"/>
    </row>
    <row r="182" ht="32.1" customHeight="1" spans="1:9">
      <c r="A182" s="15"/>
      <c r="B182" s="71"/>
      <c r="C182" s="15"/>
      <c r="D182" s="15"/>
      <c r="E182" s="15"/>
      <c r="F182" s="72"/>
      <c r="G182" s="72"/>
      <c r="H182" s="15"/>
      <c r="I182" s="71"/>
    </row>
    <row r="183" ht="32.1" customHeight="1" spans="1:9">
      <c r="A183" s="15"/>
      <c r="B183" s="71"/>
      <c r="C183" s="15"/>
      <c r="D183" s="15"/>
      <c r="E183" s="15"/>
      <c r="F183" s="72"/>
      <c r="G183" s="72"/>
      <c r="H183" s="15"/>
      <c r="I183" s="71"/>
    </row>
    <row r="184" ht="32.1" customHeight="1" spans="1:9">
      <c r="A184" s="15"/>
      <c r="B184" s="71"/>
      <c r="C184" s="15"/>
      <c r="D184" s="15"/>
      <c r="E184" s="15"/>
      <c r="F184" s="72"/>
      <c r="G184" s="72"/>
      <c r="H184" s="15"/>
      <c r="I184" s="71"/>
    </row>
    <row r="185" ht="32.1" customHeight="1" spans="1:9">
      <c r="A185" s="15"/>
      <c r="B185" s="71"/>
      <c r="C185" s="15"/>
      <c r="D185" s="15"/>
      <c r="E185" s="15"/>
      <c r="F185" s="72"/>
      <c r="G185" s="72"/>
      <c r="H185" s="15"/>
      <c r="I185" s="71"/>
    </row>
    <row r="186" ht="32.1" customHeight="1" spans="1:9">
      <c r="A186" s="15"/>
      <c r="B186" s="71"/>
      <c r="C186" s="15"/>
      <c r="D186" s="15"/>
      <c r="E186" s="15"/>
      <c r="F186" s="72"/>
      <c r="G186" s="72"/>
      <c r="H186" s="15"/>
      <c r="I186" s="71"/>
    </row>
    <row r="187" ht="32.1" customHeight="1" spans="1:9">
      <c r="A187" s="15"/>
      <c r="B187" s="71"/>
      <c r="C187" s="15"/>
      <c r="D187" s="15"/>
      <c r="E187" s="15"/>
      <c r="F187" s="72"/>
      <c r="G187" s="72"/>
      <c r="H187" s="15"/>
      <c r="I187" s="71"/>
    </row>
    <row r="188" ht="32.1" customHeight="1" spans="1:9">
      <c r="A188" s="15"/>
      <c r="B188" s="71"/>
      <c r="C188" s="15"/>
      <c r="D188" s="15"/>
      <c r="E188" s="15"/>
      <c r="F188" s="72"/>
      <c r="G188" s="72"/>
      <c r="H188" s="15"/>
      <c r="I188" s="71"/>
    </row>
    <row r="189" ht="32.1" customHeight="1" spans="1:9">
      <c r="A189" s="15"/>
      <c r="B189" s="71"/>
      <c r="C189" s="15"/>
      <c r="D189" s="15"/>
      <c r="E189" s="15"/>
      <c r="F189" s="72"/>
      <c r="G189" s="72"/>
      <c r="H189" s="15"/>
      <c r="I189" s="71"/>
    </row>
    <row r="190" ht="32.1" customHeight="1" spans="1:9">
      <c r="A190" s="15"/>
      <c r="B190" s="71"/>
      <c r="C190" s="15"/>
      <c r="D190" s="15"/>
      <c r="E190" s="15"/>
      <c r="F190" s="72"/>
      <c r="G190" s="72"/>
      <c r="H190" s="15"/>
      <c r="I190" s="71"/>
    </row>
    <row r="191" ht="32.1" customHeight="1" spans="1:9">
      <c r="A191" s="15"/>
      <c r="B191" s="71"/>
      <c r="C191" s="15"/>
      <c r="D191" s="15"/>
      <c r="E191" s="15"/>
      <c r="F191" s="72"/>
      <c r="G191" s="72"/>
      <c r="H191" s="15"/>
      <c r="I191" s="71"/>
    </row>
    <row r="192" ht="32.1" customHeight="1" spans="1:9">
      <c r="A192" s="15"/>
      <c r="B192" s="71"/>
      <c r="C192" s="15"/>
      <c r="D192" s="15"/>
      <c r="E192" s="15"/>
      <c r="F192" s="72"/>
      <c r="G192" s="72"/>
      <c r="H192" s="15"/>
      <c r="I192" s="71"/>
    </row>
    <row r="193" ht="32.1" customHeight="1" spans="1:9">
      <c r="A193" s="15"/>
      <c r="B193" s="71"/>
      <c r="C193" s="15"/>
      <c r="D193" s="15"/>
      <c r="E193" s="15"/>
      <c r="F193" s="72"/>
      <c r="G193" s="72"/>
      <c r="H193" s="15"/>
      <c r="I193" s="71"/>
    </row>
    <row r="194" ht="32.1" customHeight="1" spans="1:9">
      <c r="A194" s="15"/>
      <c r="B194" s="71"/>
      <c r="C194" s="15"/>
      <c r="D194" s="15"/>
      <c r="E194" s="15"/>
      <c r="F194" s="72"/>
      <c r="G194" s="72"/>
      <c r="H194" s="15"/>
      <c r="I194" s="71"/>
    </row>
    <row r="195" ht="32.1" customHeight="1" spans="1:9">
      <c r="A195" s="15"/>
      <c r="B195" s="71"/>
      <c r="C195" s="15"/>
      <c r="D195" s="15"/>
      <c r="E195" s="15"/>
      <c r="F195" s="72"/>
      <c r="G195" s="72"/>
      <c r="H195" s="15"/>
      <c r="I195" s="71"/>
    </row>
    <row r="196" ht="32.1" customHeight="1" spans="1:9">
      <c r="A196" s="15"/>
      <c r="B196" s="71"/>
      <c r="C196" s="15"/>
      <c r="D196" s="15"/>
      <c r="E196" s="15"/>
      <c r="F196" s="72"/>
      <c r="G196" s="72"/>
      <c r="H196" s="15"/>
      <c r="I196" s="71"/>
    </row>
    <row r="197" ht="32.1" customHeight="1" spans="1:9">
      <c r="A197" s="15"/>
      <c r="B197" s="71"/>
      <c r="C197" s="15"/>
      <c r="D197" s="15"/>
      <c r="E197" s="15"/>
      <c r="F197" s="72"/>
      <c r="G197" s="72"/>
      <c r="H197" s="15"/>
      <c r="I197" s="71"/>
    </row>
    <row r="198" ht="32.1" customHeight="1" spans="1:9">
      <c r="A198" s="15"/>
      <c r="B198" s="71"/>
      <c r="C198" s="15"/>
      <c r="D198" s="15"/>
      <c r="E198" s="15"/>
      <c r="F198" s="72"/>
      <c r="G198" s="72"/>
      <c r="H198" s="15"/>
      <c r="I198" s="71"/>
    </row>
    <row r="199" ht="32.1" customHeight="1" spans="1:9">
      <c r="A199" s="15"/>
      <c r="B199" s="71"/>
      <c r="C199" s="15"/>
      <c r="D199" s="15"/>
      <c r="E199" s="15"/>
      <c r="F199" s="72"/>
      <c r="G199" s="72"/>
      <c r="H199" s="15"/>
      <c r="I199" s="71"/>
    </row>
    <row r="200" ht="32.1" customHeight="1" spans="1:9">
      <c r="A200" s="15"/>
      <c r="B200" s="71"/>
      <c r="C200" s="15"/>
      <c r="D200" s="15"/>
      <c r="E200" s="15"/>
      <c r="F200" s="72"/>
      <c r="G200" s="72"/>
      <c r="H200" s="15"/>
      <c r="I200" s="71"/>
    </row>
    <row r="201" ht="32.1" customHeight="1" spans="1:9">
      <c r="A201" s="15"/>
      <c r="B201" s="71"/>
      <c r="C201" s="15"/>
      <c r="D201" s="15"/>
      <c r="E201" s="15"/>
      <c r="F201" s="72"/>
      <c r="G201" s="72"/>
      <c r="H201" s="15"/>
      <c r="I201" s="71"/>
    </row>
    <row r="202" ht="32.1" customHeight="1" spans="1:9">
      <c r="A202" s="15"/>
      <c r="B202" s="71"/>
      <c r="C202" s="15"/>
      <c r="D202" s="15"/>
      <c r="E202" s="15"/>
      <c r="F202" s="72"/>
      <c r="G202" s="72"/>
      <c r="H202" s="15"/>
      <c r="I202" s="71"/>
    </row>
    <row r="203" ht="32.1" customHeight="1" spans="1:9">
      <c r="A203" s="15"/>
      <c r="B203" s="71"/>
      <c r="C203" s="15"/>
      <c r="D203" s="15"/>
      <c r="E203" s="15"/>
      <c r="F203" s="72"/>
      <c r="G203" s="72"/>
      <c r="H203" s="15"/>
      <c r="I203" s="71"/>
    </row>
    <row r="204" ht="32.1" customHeight="1" spans="1:9">
      <c r="A204" s="15"/>
      <c r="B204" s="71"/>
      <c r="C204" s="15"/>
      <c r="D204" s="15"/>
      <c r="E204" s="15"/>
      <c r="F204" s="72"/>
      <c r="G204" s="72"/>
      <c r="H204" s="15"/>
      <c r="I204" s="71"/>
    </row>
    <row r="205" ht="32.1" customHeight="1" spans="1:9">
      <c r="A205" s="15"/>
      <c r="B205" s="71"/>
      <c r="C205" s="15"/>
      <c r="D205" s="15"/>
      <c r="E205" s="15"/>
      <c r="F205" s="72"/>
      <c r="G205" s="72"/>
      <c r="H205" s="15"/>
      <c r="I205" s="71"/>
    </row>
    <row r="206" ht="32.1" customHeight="1" spans="1:9">
      <c r="A206" s="15"/>
      <c r="B206" s="71"/>
      <c r="C206" s="15"/>
      <c r="D206" s="15"/>
      <c r="E206" s="15"/>
      <c r="F206" s="72"/>
      <c r="G206" s="72"/>
      <c r="H206" s="15"/>
      <c r="I206" s="71"/>
    </row>
    <row r="207" ht="32.1" customHeight="1" spans="1:9">
      <c r="A207" s="15"/>
      <c r="B207" s="71"/>
      <c r="C207" s="15"/>
      <c r="D207" s="15"/>
      <c r="E207" s="15"/>
      <c r="F207" s="72"/>
      <c r="G207" s="72"/>
      <c r="H207" s="15"/>
      <c r="I207" s="71"/>
    </row>
    <row r="208" ht="32.1" customHeight="1" spans="1:9">
      <c r="A208" s="15"/>
      <c r="B208" s="71"/>
      <c r="C208" s="15"/>
      <c r="D208" s="15"/>
      <c r="E208" s="15"/>
      <c r="F208" s="72"/>
      <c r="G208" s="72"/>
      <c r="H208" s="15"/>
      <c r="I208" s="71"/>
    </row>
    <row r="209" ht="32.1" customHeight="1" spans="1:9">
      <c r="A209" s="15"/>
      <c r="B209" s="71"/>
      <c r="C209" s="15"/>
      <c r="D209" s="15"/>
      <c r="E209" s="15"/>
      <c r="F209" s="72"/>
      <c r="G209" s="72"/>
      <c r="H209" s="15"/>
      <c r="I209" s="71"/>
    </row>
    <row r="210" ht="32.1" customHeight="1" spans="1:9">
      <c r="A210" s="15"/>
      <c r="B210" s="71"/>
      <c r="C210" s="15"/>
      <c r="D210" s="15"/>
      <c r="E210" s="15"/>
      <c r="F210" s="72"/>
      <c r="G210" s="72"/>
      <c r="H210" s="15"/>
      <c r="I210" s="71"/>
    </row>
    <row r="211" ht="32.1" customHeight="1" spans="1:9">
      <c r="A211" s="15"/>
      <c r="B211" s="71"/>
      <c r="C211" s="15"/>
      <c r="D211" s="15"/>
      <c r="E211" s="15"/>
      <c r="F211" s="72"/>
      <c r="G211" s="72"/>
      <c r="H211" s="15"/>
      <c r="I211" s="71"/>
    </row>
    <row r="212" ht="32.1" customHeight="1" spans="1:9">
      <c r="A212" s="15"/>
      <c r="B212" s="71"/>
      <c r="C212" s="15"/>
      <c r="D212" s="15"/>
      <c r="E212" s="15"/>
      <c r="F212" s="72"/>
      <c r="G212" s="72"/>
      <c r="H212" s="15"/>
      <c r="I212" s="71"/>
    </row>
    <row r="213" ht="32.1" customHeight="1" spans="1:9">
      <c r="A213" s="15"/>
      <c r="B213" s="71"/>
      <c r="C213" s="15"/>
      <c r="D213" s="15"/>
      <c r="E213" s="15"/>
      <c r="F213" s="72"/>
      <c r="G213" s="72"/>
      <c r="H213" s="15"/>
      <c r="I213" s="71"/>
    </row>
    <row r="214" ht="32.1" customHeight="1" spans="1:9">
      <c r="A214" s="15"/>
      <c r="B214" s="71"/>
      <c r="C214" s="15"/>
      <c r="D214" s="15"/>
      <c r="E214" s="15"/>
      <c r="F214" s="72"/>
      <c r="G214" s="72"/>
      <c r="H214" s="15"/>
      <c r="I214" s="71"/>
    </row>
    <row r="215" ht="32.1" customHeight="1" spans="1:9">
      <c r="A215" s="15"/>
      <c r="B215" s="71"/>
      <c r="C215" s="15"/>
      <c r="D215" s="15"/>
      <c r="E215" s="15"/>
      <c r="F215" s="72"/>
      <c r="G215" s="72"/>
      <c r="H215" s="15"/>
      <c r="I215" s="71"/>
    </row>
    <row r="216" ht="32.1" customHeight="1" spans="1:9">
      <c r="A216" s="15"/>
      <c r="B216" s="71"/>
      <c r="C216" s="15"/>
      <c r="D216" s="15"/>
      <c r="E216" s="15"/>
      <c r="F216" s="72"/>
      <c r="G216" s="72"/>
      <c r="H216" s="15"/>
      <c r="I216" s="71"/>
    </row>
    <row r="217" ht="32.1" customHeight="1" spans="1:9">
      <c r="A217" s="15"/>
      <c r="B217" s="71"/>
      <c r="C217" s="15"/>
      <c r="D217" s="15"/>
      <c r="E217" s="15"/>
      <c r="F217" s="72"/>
      <c r="G217" s="72"/>
      <c r="H217" s="15"/>
      <c r="I217" s="71"/>
    </row>
    <row r="218" ht="32.1" customHeight="1" spans="1:9">
      <c r="A218" s="15"/>
      <c r="B218" s="71"/>
      <c r="C218" s="15"/>
      <c r="D218" s="15"/>
      <c r="E218" s="15"/>
      <c r="F218" s="72"/>
      <c r="G218" s="72"/>
      <c r="H218" s="15"/>
      <c r="I218" s="71"/>
    </row>
    <row r="219" ht="32.1" customHeight="1" spans="1:9">
      <c r="A219" s="15"/>
      <c r="B219" s="71"/>
      <c r="C219" s="15"/>
      <c r="D219" s="15"/>
      <c r="E219" s="15"/>
      <c r="F219" s="72"/>
      <c r="G219" s="72"/>
      <c r="H219" s="15"/>
      <c r="I219" s="71"/>
    </row>
    <row r="220" ht="32.1" customHeight="1" spans="1:9">
      <c r="A220" s="15"/>
      <c r="B220" s="71"/>
      <c r="C220" s="15"/>
      <c r="D220" s="15"/>
      <c r="E220" s="15"/>
      <c r="F220" s="72"/>
      <c r="G220" s="72"/>
      <c r="H220" s="15"/>
      <c r="I220" s="71"/>
    </row>
    <row r="221" ht="32.1" customHeight="1" spans="1:9">
      <c r="A221" s="15"/>
      <c r="B221" s="71"/>
      <c r="C221" s="15"/>
      <c r="D221" s="15"/>
      <c r="E221" s="15"/>
      <c r="F221" s="72"/>
      <c r="G221" s="72"/>
      <c r="H221" s="15"/>
      <c r="I221" s="71"/>
    </row>
    <row r="222" ht="32.1" customHeight="1" spans="1:9">
      <c r="A222" s="15"/>
      <c r="B222" s="71"/>
      <c r="C222" s="15"/>
      <c r="D222" s="15"/>
      <c r="E222" s="15"/>
      <c r="F222" s="72"/>
      <c r="G222" s="72"/>
      <c r="H222" s="15"/>
      <c r="I222" s="71"/>
    </row>
    <row r="223" ht="32.1" customHeight="1" spans="1:9">
      <c r="A223" s="15"/>
      <c r="B223" s="71"/>
      <c r="C223" s="15"/>
      <c r="D223" s="15"/>
      <c r="E223" s="15"/>
      <c r="F223" s="72"/>
      <c r="G223" s="72"/>
      <c r="H223" s="15"/>
      <c r="I223" s="71"/>
    </row>
    <row r="224" ht="32.1" customHeight="1" spans="1:9">
      <c r="A224" s="15"/>
      <c r="B224" s="71"/>
      <c r="C224" s="15"/>
      <c r="D224" s="15"/>
      <c r="E224" s="15"/>
      <c r="F224" s="72"/>
      <c r="G224" s="72"/>
      <c r="H224" s="15"/>
      <c r="I224" s="71"/>
    </row>
    <row r="225" ht="32.1" customHeight="1" spans="1:9">
      <c r="A225" s="15"/>
      <c r="B225" s="71"/>
      <c r="C225" s="15"/>
      <c r="D225" s="15"/>
      <c r="E225" s="15"/>
      <c r="F225" s="72"/>
      <c r="G225" s="72"/>
      <c r="H225" s="15"/>
      <c r="I225" s="71"/>
    </row>
    <row r="226" ht="32.1" customHeight="1" spans="1:9">
      <c r="A226" s="15"/>
      <c r="B226" s="71"/>
      <c r="C226" s="15"/>
      <c r="D226" s="15"/>
      <c r="E226" s="15"/>
      <c r="F226" s="72"/>
      <c r="G226" s="72"/>
      <c r="H226" s="15"/>
      <c r="I226" s="71"/>
    </row>
    <row r="227" ht="32.1" customHeight="1" spans="1:9">
      <c r="A227" s="15"/>
      <c r="B227" s="71"/>
      <c r="C227" s="15"/>
      <c r="D227" s="15"/>
      <c r="E227" s="15"/>
      <c r="F227" s="72"/>
      <c r="G227" s="72"/>
      <c r="H227" s="15"/>
      <c r="I227" s="71"/>
    </row>
    <row r="228" ht="32.1" customHeight="1" spans="1:9">
      <c r="A228" s="15"/>
      <c r="B228" s="71"/>
      <c r="C228" s="15"/>
      <c r="D228" s="15"/>
      <c r="E228" s="15"/>
      <c r="F228" s="72"/>
      <c r="G228" s="72"/>
      <c r="H228" s="15"/>
      <c r="I228" s="71"/>
    </row>
    <row r="229" ht="32.1" customHeight="1" spans="1:9">
      <c r="A229" s="15"/>
      <c r="B229" s="71"/>
      <c r="C229" s="15"/>
      <c r="D229" s="15"/>
      <c r="E229" s="15"/>
      <c r="F229" s="72"/>
      <c r="G229" s="72"/>
      <c r="H229" s="15"/>
      <c r="I229" s="71"/>
    </row>
    <row r="230" ht="32.1" customHeight="1" spans="1:9">
      <c r="A230" s="15"/>
      <c r="B230" s="71"/>
      <c r="C230" s="15"/>
      <c r="D230" s="15"/>
      <c r="E230" s="15"/>
      <c r="F230" s="72"/>
      <c r="G230" s="72"/>
      <c r="H230" s="15"/>
      <c r="I230" s="71"/>
    </row>
    <row r="231" ht="32.1" customHeight="1" spans="1:9">
      <c r="A231" s="15"/>
      <c r="B231" s="71"/>
      <c r="C231" s="15"/>
      <c r="D231" s="15"/>
      <c r="E231" s="15"/>
      <c r="F231" s="72"/>
      <c r="G231" s="72"/>
      <c r="H231" s="15"/>
      <c r="I231" s="71"/>
    </row>
    <row r="232" ht="32.1" customHeight="1" spans="1:9">
      <c r="A232" s="15"/>
      <c r="B232" s="71"/>
      <c r="C232" s="15"/>
      <c r="D232" s="15"/>
      <c r="E232" s="15"/>
      <c r="F232" s="72"/>
      <c r="G232" s="72"/>
      <c r="H232" s="15"/>
      <c r="I232" s="71"/>
    </row>
    <row r="233" ht="32.1" customHeight="1" spans="1:9">
      <c r="A233" s="15"/>
      <c r="B233" s="71"/>
      <c r="C233" s="15"/>
      <c r="D233" s="15"/>
      <c r="E233" s="15"/>
      <c r="F233" s="72"/>
      <c r="G233" s="72"/>
      <c r="H233" s="15"/>
      <c r="I233" s="71"/>
    </row>
    <row r="234" ht="32.1" customHeight="1" spans="1:9">
      <c r="A234" s="15"/>
      <c r="B234" s="71"/>
      <c r="C234" s="15"/>
      <c r="D234" s="15"/>
      <c r="E234" s="15"/>
      <c r="F234" s="72"/>
      <c r="G234" s="72"/>
      <c r="H234" s="15"/>
      <c r="I234" s="71"/>
    </row>
    <row r="235" ht="32.1" customHeight="1" spans="1:9">
      <c r="A235" s="15"/>
      <c r="B235" s="71"/>
      <c r="C235" s="15"/>
      <c r="D235" s="15"/>
      <c r="E235" s="15"/>
      <c r="F235" s="72"/>
      <c r="G235" s="72"/>
      <c r="H235" s="15"/>
      <c r="I235" s="71"/>
    </row>
    <row r="236" ht="32.1" customHeight="1" spans="1:9">
      <c r="A236" s="15"/>
      <c r="B236" s="71"/>
      <c r="C236" s="15"/>
      <c r="D236" s="15"/>
      <c r="E236" s="15"/>
      <c r="F236" s="72"/>
      <c r="G236" s="72"/>
      <c r="H236" s="15"/>
      <c r="I236" s="71"/>
    </row>
    <row r="237" ht="32.1" customHeight="1" spans="1:9">
      <c r="A237" s="15"/>
      <c r="B237" s="71"/>
      <c r="C237" s="15"/>
      <c r="D237" s="15"/>
      <c r="E237" s="15"/>
      <c r="F237" s="72"/>
      <c r="G237" s="72"/>
      <c r="H237" s="15"/>
      <c r="I237" s="71"/>
    </row>
    <row r="238" ht="32.1" customHeight="1" spans="1:9">
      <c r="A238" s="15"/>
      <c r="B238" s="71"/>
      <c r="C238" s="15"/>
      <c r="D238" s="15"/>
      <c r="E238" s="15"/>
      <c r="F238" s="72"/>
      <c r="G238" s="72"/>
      <c r="H238" s="15"/>
      <c r="I238" s="71"/>
    </row>
    <row r="239" ht="32.1" customHeight="1" spans="1:9">
      <c r="A239" s="15"/>
      <c r="B239" s="71"/>
      <c r="C239" s="15"/>
      <c r="D239" s="15"/>
      <c r="E239" s="15"/>
      <c r="F239" s="72"/>
      <c r="G239" s="72"/>
      <c r="H239" s="15"/>
      <c r="I239" s="71"/>
    </row>
    <row r="240" ht="32.1" customHeight="1" spans="1:9">
      <c r="A240" s="15"/>
      <c r="B240" s="71"/>
      <c r="C240" s="15"/>
      <c r="D240" s="15"/>
      <c r="E240" s="15"/>
      <c r="F240" s="72"/>
      <c r="G240" s="72"/>
      <c r="H240" s="15"/>
      <c r="I240" s="71"/>
    </row>
    <row r="241" ht="32.1" customHeight="1" spans="1:9">
      <c r="A241" s="15"/>
      <c r="B241" s="71"/>
      <c r="C241" s="15"/>
      <c r="D241" s="15"/>
      <c r="E241" s="15"/>
      <c r="F241" s="72"/>
      <c r="G241" s="72"/>
      <c r="H241" s="15"/>
      <c r="I241" s="71"/>
    </row>
    <row r="242" ht="32.1" customHeight="1" spans="1:9">
      <c r="A242" s="15"/>
      <c r="B242" s="71"/>
      <c r="C242" s="15"/>
      <c r="D242" s="15"/>
      <c r="E242" s="15"/>
      <c r="F242" s="72"/>
      <c r="G242" s="72"/>
      <c r="H242" s="15"/>
      <c r="I242" s="71"/>
    </row>
    <row r="243" ht="32.1" customHeight="1" spans="1:9">
      <c r="A243" s="15"/>
      <c r="B243" s="71"/>
      <c r="C243" s="15"/>
      <c r="D243" s="15"/>
      <c r="E243" s="15"/>
      <c r="F243" s="72"/>
      <c r="G243" s="72"/>
      <c r="H243" s="15"/>
      <c r="I243" s="71"/>
    </row>
    <row r="244" ht="32.1" customHeight="1" spans="1:9">
      <c r="A244" s="15"/>
      <c r="B244" s="71"/>
      <c r="C244" s="15"/>
      <c r="D244" s="15"/>
      <c r="E244" s="15"/>
      <c r="F244" s="72"/>
      <c r="G244" s="72"/>
      <c r="H244" s="15"/>
      <c r="I244" s="71"/>
    </row>
    <row r="245" ht="32.1" customHeight="1" spans="1:9">
      <c r="A245" s="15"/>
      <c r="B245" s="71"/>
      <c r="C245" s="15"/>
      <c r="D245" s="15"/>
      <c r="E245" s="15"/>
      <c r="F245" s="72"/>
      <c r="G245" s="72"/>
      <c r="H245" s="15"/>
      <c r="I245" s="71"/>
    </row>
    <row r="246" ht="32.1" customHeight="1" spans="1:9">
      <c r="A246" s="15"/>
      <c r="B246" s="71"/>
      <c r="C246" s="15"/>
      <c r="D246" s="15"/>
      <c r="E246" s="15"/>
      <c r="F246" s="72"/>
      <c r="G246" s="72"/>
      <c r="H246" s="15"/>
      <c r="I246" s="71"/>
    </row>
    <row r="247" ht="32.1" customHeight="1" spans="1:9">
      <c r="A247" s="15"/>
      <c r="B247" s="71"/>
      <c r="C247" s="15"/>
      <c r="D247" s="15"/>
      <c r="E247" s="15"/>
      <c r="F247" s="72"/>
      <c r="G247" s="72"/>
      <c r="H247" s="15"/>
      <c r="I247" s="71"/>
    </row>
    <row r="248" ht="32.1" customHeight="1" spans="1:9">
      <c r="A248" s="15"/>
      <c r="B248" s="71"/>
      <c r="C248" s="15"/>
      <c r="D248" s="15"/>
      <c r="E248" s="15"/>
      <c r="F248" s="72"/>
      <c r="G248" s="72"/>
      <c r="H248" s="15"/>
      <c r="I248" s="71"/>
    </row>
    <row r="249" ht="32.1" customHeight="1" spans="1:9">
      <c r="A249" s="15"/>
      <c r="B249" s="71"/>
      <c r="C249" s="15"/>
      <c r="D249" s="15"/>
      <c r="E249" s="15"/>
      <c r="F249" s="72"/>
      <c r="G249" s="72"/>
      <c r="H249" s="15"/>
      <c r="I249" s="71"/>
    </row>
    <row r="250" ht="32.1" customHeight="1" spans="1:9">
      <c r="A250" s="15"/>
      <c r="B250" s="71"/>
      <c r="C250" s="15"/>
      <c r="D250" s="15"/>
      <c r="E250" s="15"/>
      <c r="F250" s="72"/>
      <c r="G250" s="72"/>
      <c r="H250" s="15"/>
      <c r="I250" s="71"/>
    </row>
    <row r="251" ht="32.1" customHeight="1" spans="1:9">
      <c r="A251" s="15"/>
      <c r="B251" s="71"/>
      <c r="C251" s="15"/>
      <c r="D251" s="15"/>
      <c r="E251" s="15"/>
      <c r="F251" s="72"/>
      <c r="G251" s="72"/>
      <c r="H251" s="15"/>
      <c r="I251" s="71"/>
    </row>
    <row r="252" ht="32.1" customHeight="1" spans="1:9">
      <c r="A252" s="15"/>
      <c r="B252" s="71"/>
      <c r="C252" s="15"/>
      <c r="D252" s="15"/>
      <c r="E252" s="15"/>
      <c r="F252" s="72"/>
      <c r="G252" s="72"/>
      <c r="H252" s="15"/>
      <c r="I252" s="71"/>
    </row>
    <row r="253" ht="32.1" customHeight="1" spans="1:9">
      <c r="A253" s="15"/>
      <c r="B253" s="71"/>
      <c r="C253" s="15"/>
      <c r="D253" s="15"/>
      <c r="E253" s="15"/>
      <c r="F253" s="72"/>
      <c r="G253" s="72"/>
      <c r="H253" s="15"/>
      <c r="I253" s="71"/>
    </row>
    <row r="254" ht="32.1" customHeight="1" spans="1:9">
      <c r="A254" s="15"/>
      <c r="B254" s="71"/>
      <c r="C254" s="15"/>
      <c r="D254" s="15"/>
      <c r="E254" s="15"/>
      <c r="F254" s="72"/>
      <c r="G254" s="72"/>
      <c r="H254" s="15"/>
      <c r="I254" s="71"/>
    </row>
    <row r="255" ht="32.1" customHeight="1" spans="1:9">
      <c r="A255" s="15"/>
      <c r="B255" s="71"/>
      <c r="C255" s="15"/>
      <c r="D255" s="15"/>
      <c r="E255" s="15"/>
      <c r="F255" s="72"/>
      <c r="G255" s="72"/>
      <c r="H255" s="15"/>
      <c r="I255" s="71"/>
    </row>
    <row r="256" ht="32.1" customHeight="1" spans="1:9">
      <c r="A256" s="15"/>
      <c r="B256" s="71"/>
      <c r="C256" s="15"/>
      <c r="D256" s="15"/>
      <c r="E256" s="15"/>
      <c r="F256" s="72"/>
      <c r="G256" s="72"/>
      <c r="H256" s="15"/>
      <c r="I256" s="71"/>
    </row>
    <row r="257" ht="32.1" customHeight="1" spans="1:9">
      <c r="A257" s="15"/>
      <c r="B257" s="71"/>
      <c r="C257" s="15"/>
      <c r="D257" s="15"/>
      <c r="E257" s="15"/>
      <c r="F257" s="72"/>
      <c r="G257" s="72"/>
      <c r="H257" s="15"/>
      <c r="I257" s="71"/>
    </row>
    <row r="258" ht="32.1" customHeight="1" spans="1:9">
      <c r="A258" s="15"/>
      <c r="B258" s="71"/>
      <c r="C258" s="15"/>
      <c r="D258" s="15"/>
      <c r="E258" s="15"/>
      <c r="F258" s="72"/>
      <c r="G258" s="72"/>
      <c r="H258" s="15"/>
      <c r="I258" s="71"/>
    </row>
    <row r="259" ht="32.1" customHeight="1" spans="1:9">
      <c r="A259" s="15"/>
      <c r="B259" s="71"/>
      <c r="C259" s="15"/>
      <c r="D259" s="15"/>
      <c r="E259" s="15"/>
      <c r="F259" s="72"/>
      <c r="G259" s="72"/>
      <c r="H259" s="15"/>
      <c r="I259" s="71"/>
    </row>
    <row r="260" ht="32.1" customHeight="1" spans="1:9">
      <c r="A260" s="15"/>
      <c r="B260" s="71"/>
      <c r="C260" s="15"/>
      <c r="D260" s="15"/>
      <c r="E260" s="15"/>
      <c r="F260" s="72"/>
      <c r="G260" s="72"/>
      <c r="H260" s="15"/>
      <c r="I260" s="71"/>
    </row>
    <row r="261" ht="32.1" customHeight="1" spans="1:9">
      <c r="A261" s="15"/>
      <c r="B261" s="71"/>
      <c r="C261" s="15"/>
      <c r="D261" s="15"/>
      <c r="E261" s="15"/>
      <c r="F261" s="72"/>
      <c r="G261" s="72"/>
      <c r="H261" s="15"/>
      <c r="I261" s="71"/>
    </row>
    <row r="262" ht="32.1" customHeight="1" spans="1:9">
      <c r="A262" s="15"/>
      <c r="B262" s="71"/>
      <c r="C262" s="15"/>
      <c r="D262" s="15"/>
      <c r="E262" s="15"/>
      <c r="F262" s="72"/>
      <c r="G262" s="72"/>
      <c r="H262" s="15"/>
      <c r="I262" s="71"/>
    </row>
    <row r="263" ht="32.1" customHeight="1" spans="1:9">
      <c r="A263" s="15"/>
      <c r="B263" s="71"/>
      <c r="C263" s="15"/>
      <c r="D263" s="15"/>
      <c r="E263" s="15"/>
      <c r="F263" s="72"/>
      <c r="G263" s="72"/>
      <c r="H263" s="15"/>
      <c r="I263" s="71"/>
    </row>
    <row r="264" ht="32.1" customHeight="1" spans="1:9">
      <c r="A264" s="15"/>
      <c r="B264" s="71"/>
      <c r="C264" s="15"/>
      <c r="D264" s="15"/>
      <c r="E264" s="15"/>
      <c r="F264" s="72"/>
      <c r="G264" s="72"/>
      <c r="H264" s="15"/>
      <c r="I264" s="71"/>
    </row>
    <row r="265" ht="32.1" customHeight="1" spans="1:9">
      <c r="A265" s="15"/>
      <c r="B265" s="71"/>
      <c r="C265" s="15"/>
      <c r="D265" s="15"/>
      <c r="E265" s="15"/>
      <c r="F265" s="72"/>
      <c r="G265" s="72"/>
      <c r="H265" s="15"/>
      <c r="I265" s="71"/>
    </row>
    <row r="266" ht="32.1" customHeight="1" spans="1:9">
      <c r="A266" s="15"/>
      <c r="B266" s="71"/>
      <c r="C266" s="15"/>
      <c r="D266" s="15"/>
      <c r="E266" s="15"/>
      <c r="F266" s="72"/>
      <c r="G266" s="72"/>
      <c r="H266" s="15"/>
      <c r="I266" s="71"/>
    </row>
    <row r="267" ht="32.1" customHeight="1" spans="1:9">
      <c r="A267" s="15"/>
      <c r="B267" s="71"/>
      <c r="C267" s="15"/>
      <c r="D267" s="15"/>
      <c r="E267" s="15"/>
      <c r="F267" s="72"/>
      <c r="G267" s="72"/>
      <c r="H267" s="15"/>
      <c r="I267" s="71"/>
    </row>
    <row r="268" ht="32.1" customHeight="1" spans="1:9">
      <c r="A268" s="15"/>
      <c r="B268" s="71"/>
      <c r="C268" s="15"/>
      <c r="D268" s="15"/>
      <c r="E268" s="15"/>
      <c r="F268" s="72"/>
      <c r="G268" s="72"/>
      <c r="H268" s="15"/>
      <c r="I268" s="71"/>
    </row>
    <row r="269" ht="32.1" customHeight="1" spans="1:9">
      <c r="A269" s="15"/>
      <c r="B269" s="71"/>
      <c r="C269" s="15"/>
      <c r="D269" s="15"/>
      <c r="E269" s="15"/>
      <c r="F269" s="72"/>
      <c r="G269" s="72"/>
      <c r="H269" s="15"/>
      <c r="I269" s="71"/>
    </row>
    <row r="270" ht="32.1" customHeight="1" spans="1:9">
      <c r="A270" s="15"/>
      <c r="B270" s="71"/>
      <c r="C270" s="15"/>
      <c r="D270" s="15"/>
      <c r="E270" s="15"/>
      <c r="F270" s="72"/>
      <c r="G270" s="72"/>
      <c r="H270" s="15"/>
      <c r="I270" s="71"/>
    </row>
    <row r="271" ht="32.1" customHeight="1" spans="1:9">
      <c r="A271" s="15"/>
      <c r="B271" s="71"/>
      <c r="C271" s="15"/>
      <c r="D271" s="15"/>
      <c r="E271" s="15"/>
      <c r="F271" s="72"/>
      <c r="G271" s="72"/>
      <c r="H271" s="15"/>
      <c r="I271" s="71"/>
    </row>
    <row r="272" ht="32.1" customHeight="1" spans="1:9">
      <c r="A272" s="15"/>
      <c r="B272" s="71"/>
      <c r="C272" s="15"/>
      <c r="D272" s="15"/>
      <c r="E272" s="15"/>
      <c r="F272" s="72"/>
      <c r="G272" s="72"/>
      <c r="H272" s="15"/>
      <c r="I272" s="71"/>
    </row>
    <row r="273" ht="32.1" customHeight="1" spans="1:9">
      <c r="A273" s="15"/>
      <c r="B273" s="71"/>
      <c r="C273" s="15"/>
      <c r="D273" s="15"/>
      <c r="E273" s="15"/>
      <c r="F273" s="72"/>
      <c r="G273" s="72"/>
      <c r="H273" s="15"/>
      <c r="I273" s="71"/>
    </row>
    <row r="274" ht="32.1" customHeight="1" spans="1:9">
      <c r="A274" s="15"/>
      <c r="B274" s="71"/>
      <c r="C274" s="15"/>
      <c r="D274" s="15"/>
      <c r="E274" s="15"/>
      <c r="F274" s="72"/>
      <c r="G274" s="72"/>
      <c r="H274" s="15"/>
      <c r="I274" s="71"/>
    </row>
    <row r="275" ht="32.1" customHeight="1" spans="1:9">
      <c r="A275" s="15"/>
      <c r="B275" s="71"/>
      <c r="C275" s="15"/>
      <c r="D275" s="15"/>
      <c r="E275" s="15"/>
      <c r="F275" s="72"/>
      <c r="G275" s="72"/>
      <c r="H275" s="15"/>
      <c r="I275" s="71"/>
    </row>
    <row r="276" ht="32.1" customHeight="1" spans="1:9">
      <c r="A276" s="15"/>
      <c r="B276" s="71"/>
      <c r="C276" s="15"/>
      <c r="D276" s="15"/>
      <c r="E276" s="15"/>
      <c r="F276" s="72"/>
      <c r="G276" s="72"/>
      <c r="H276" s="15"/>
      <c r="I276" s="71"/>
    </row>
    <row r="277" ht="32.1" customHeight="1" spans="1:9">
      <c r="A277" s="15"/>
      <c r="B277" s="71"/>
      <c r="C277" s="15"/>
      <c r="D277" s="15"/>
      <c r="E277" s="15"/>
      <c r="F277" s="72"/>
      <c r="G277" s="72"/>
      <c r="H277" s="15"/>
      <c r="I277" s="71"/>
    </row>
    <row r="278" ht="32.1" customHeight="1" spans="1:9">
      <c r="A278" s="15"/>
      <c r="B278" s="71"/>
      <c r="C278" s="15"/>
      <c r="D278" s="15"/>
      <c r="E278" s="15"/>
      <c r="F278" s="72"/>
      <c r="G278" s="72"/>
      <c r="H278" s="15"/>
      <c r="I278" s="71"/>
    </row>
    <row r="279" ht="32.1" customHeight="1" spans="1:9">
      <c r="A279" s="15"/>
      <c r="B279" s="71"/>
      <c r="C279" s="15"/>
      <c r="D279" s="15"/>
      <c r="E279" s="15"/>
      <c r="F279" s="72"/>
      <c r="G279" s="72"/>
      <c r="H279" s="15"/>
      <c r="I279" s="71"/>
    </row>
    <row r="280" ht="32.1" customHeight="1" spans="1:9">
      <c r="A280" s="15"/>
      <c r="B280" s="71"/>
      <c r="C280" s="15"/>
      <c r="D280" s="15"/>
      <c r="E280" s="15"/>
      <c r="F280" s="72"/>
      <c r="G280" s="72"/>
      <c r="H280" s="15"/>
      <c r="I280" s="71"/>
    </row>
    <row r="281" ht="32.1" customHeight="1" spans="1:9">
      <c r="A281" s="15"/>
      <c r="B281" s="71"/>
      <c r="C281" s="15"/>
      <c r="D281" s="15"/>
      <c r="E281" s="15"/>
      <c r="F281" s="72"/>
      <c r="G281" s="72"/>
      <c r="H281" s="15"/>
      <c r="I281" s="71"/>
    </row>
    <row r="282" ht="32.1" customHeight="1" spans="1:9">
      <c r="A282" s="15"/>
      <c r="B282" s="71"/>
      <c r="C282" s="15"/>
      <c r="D282" s="15"/>
      <c r="E282" s="15"/>
      <c r="F282" s="72"/>
      <c r="G282" s="72"/>
      <c r="H282" s="15"/>
      <c r="I282" s="71"/>
    </row>
    <row r="283" ht="32.1" customHeight="1" spans="1:9">
      <c r="A283" s="15"/>
      <c r="B283" s="71"/>
      <c r="C283" s="15"/>
      <c r="D283" s="15"/>
      <c r="E283" s="15"/>
      <c r="F283" s="72"/>
      <c r="G283" s="72"/>
      <c r="H283" s="15"/>
      <c r="I283" s="71"/>
    </row>
    <row r="284" ht="32.1" customHeight="1" spans="1:9">
      <c r="A284" s="15"/>
      <c r="B284" s="71"/>
      <c r="C284" s="15"/>
      <c r="D284" s="15"/>
      <c r="E284" s="15"/>
      <c r="F284" s="72"/>
      <c r="G284" s="72"/>
      <c r="H284" s="15"/>
      <c r="I284" s="71"/>
    </row>
    <row r="285" ht="32.1" customHeight="1" spans="1:9">
      <c r="A285" s="15"/>
      <c r="B285" s="71"/>
      <c r="C285" s="15"/>
      <c r="D285" s="15"/>
      <c r="E285" s="15"/>
      <c r="F285" s="72"/>
      <c r="G285" s="72"/>
      <c r="H285" s="15"/>
      <c r="I285" s="71"/>
    </row>
    <row r="286" ht="32.1" customHeight="1" spans="1:9">
      <c r="A286" s="15"/>
      <c r="B286" s="71"/>
      <c r="C286" s="15"/>
      <c r="D286" s="15"/>
      <c r="E286" s="15"/>
      <c r="F286" s="72"/>
      <c r="G286" s="72"/>
      <c r="H286" s="15"/>
      <c r="I286" s="71"/>
    </row>
    <row r="287" ht="32.1" customHeight="1" spans="1:9">
      <c r="A287" s="15"/>
      <c r="B287" s="71"/>
      <c r="C287" s="15"/>
      <c r="D287" s="15"/>
      <c r="E287" s="15"/>
      <c r="F287" s="72"/>
      <c r="G287" s="72"/>
      <c r="H287" s="15"/>
      <c r="I287" s="71"/>
    </row>
    <row r="288" ht="32.1" customHeight="1" spans="1:9">
      <c r="A288" s="15"/>
      <c r="B288" s="71"/>
      <c r="C288" s="15"/>
      <c r="D288" s="15"/>
      <c r="E288" s="15"/>
      <c r="F288" s="72"/>
      <c r="G288" s="72"/>
      <c r="H288" s="15"/>
      <c r="I288" s="71"/>
    </row>
    <row r="289" ht="32.1" customHeight="1" spans="1:9">
      <c r="A289" s="15"/>
      <c r="B289" s="71"/>
      <c r="C289" s="15"/>
      <c r="D289" s="15"/>
      <c r="E289" s="15"/>
      <c r="F289" s="72"/>
      <c r="G289" s="72"/>
      <c r="H289" s="15"/>
      <c r="I289" s="71"/>
    </row>
    <row r="290" ht="32.1" customHeight="1" spans="1:9">
      <c r="A290" s="15"/>
      <c r="B290" s="71"/>
      <c r="C290" s="15"/>
      <c r="D290" s="15"/>
      <c r="E290" s="15"/>
      <c r="F290" s="72"/>
      <c r="G290" s="72"/>
      <c r="H290" s="15"/>
      <c r="I290" s="71"/>
    </row>
    <row r="291" ht="32.1" customHeight="1" spans="1:9">
      <c r="A291" s="15"/>
      <c r="B291" s="71"/>
      <c r="C291" s="15"/>
      <c r="D291" s="15"/>
      <c r="E291" s="15"/>
      <c r="F291" s="72"/>
      <c r="G291" s="72"/>
      <c r="H291" s="15"/>
      <c r="I291" s="71"/>
    </row>
    <row r="292" ht="32.1" customHeight="1" spans="1:9">
      <c r="A292" s="15"/>
      <c r="B292" s="71"/>
      <c r="C292" s="15"/>
      <c r="D292" s="15"/>
      <c r="E292" s="15"/>
      <c r="F292" s="72"/>
      <c r="G292" s="72"/>
      <c r="H292" s="15"/>
      <c r="I292" s="71"/>
    </row>
    <row r="293" ht="32.1" customHeight="1" spans="1:9">
      <c r="A293" s="15"/>
      <c r="B293" s="71"/>
      <c r="C293" s="15"/>
      <c r="D293" s="15"/>
      <c r="E293" s="15"/>
      <c r="F293" s="72"/>
      <c r="G293" s="72"/>
      <c r="H293" s="15"/>
      <c r="I293" s="71"/>
    </row>
    <row r="294" ht="32.1" customHeight="1" spans="1:9">
      <c r="A294" s="15"/>
      <c r="B294" s="71"/>
      <c r="C294" s="15"/>
      <c r="D294" s="15"/>
      <c r="E294" s="15"/>
      <c r="F294" s="72"/>
      <c r="G294" s="72"/>
      <c r="H294" s="15"/>
      <c r="I294" s="71"/>
    </row>
    <row r="295" ht="32.1" customHeight="1" spans="1:9">
      <c r="A295" s="15"/>
      <c r="B295" s="71"/>
      <c r="C295" s="15"/>
      <c r="D295" s="15"/>
      <c r="E295" s="15"/>
      <c r="F295" s="72"/>
      <c r="G295" s="72"/>
      <c r="H295" s="15"/>
      <c r="I295" s="71"/>
    </row>
    <row r="296" ht="32.1" customHeight="1" spans="1:9">
      <c r="A296" s="15"/>
      <c r="B296" s="71"/>
      <c r="C296" s="15"/>
      <c r="D296" s="15"/>
      <c r="E296" s="15"/>
      <c r="F296" s="72"/>
      <c r="G296" s="72"/>
      <c r="H296" s="15"/>
      <c r="I296" s="71"/>
    </row>
    <row r="297" ht="32.1" customHeight="1" spans="1:9">
      <c r="A297" s="15"/>
      <c r="B297" s="71"/>
      <c r="C297" s="15"/>
      <c r="D297" s="15"/>
      <c r="E297" s="15"/>
      <c r="F297" s="72"/>
      <c r="G297" s="72"/>
      <c r="H297" s="15"/>
      <c r="I297" s="71"/>
    </row>
    <row r="298" ht="32.1" customHeight="1" spans="1:9">
      <c r="A298" s="15"/>
      <c r="B298" s="71"/>
      <c r="C298" s="15"/>
      <c r="D298" s="15"/>
      <c r="E298" s="15"/>
      <c r="F298" s="72"/>
      <c r="G298" s="72"/>
      <c r="H298" s="15"/>
      <c r="I298" s="71"/>
    </row>
    <row r="299" ht="32.1" customHeight="1" spans="1:9">
      <c r="A299" s="15"/>
      <c r="B299" s="71"/>
      <c r="C299" s="15"/>
      <c r="D299" s="15"/>
      <c r="E299" s="15"/>
      <c r="F299" s="72"/>
      <c r="G299" s="72"/>
      <c r="H299" s="15"/>
      <c r="I299" s="71"/>
    </row>
    <row r="300" ht="32.1" customHeight="1" spans="1:9">
      <c r="A300" s="15"/>
      <c r="B300" s="71"/>
      <c r="C300" s="15"/>
      <c r="D300" s="15"/>
      <c r="E300" s="15"/>
      <c r="F300" s="72"/>
      <c r="G300" s="72"/>
      <c r="H300" s="15"/>
      <c r="I300" s="71"/>
    </row>
    <row r="301" ht="32.1" customHeight="1" spans="1:9">
      <c r="A301" s="15"/>
      <c r="B301" s="71"/>
      <c r="C301" s="15"/>
      <c r="D301" s="15"/>
      <c r="E301" s="15"/>
      <c r="F301" s="72"/>
      <c r="G301" s="72"/>
      <c r="H301" s="15"/>
      <c r="I301" s="71"/>
    </row>
    <row r="302" ht="32.1" customHeight="1" spans="1:9">
      <c r="A302" s="15"/>
      <c r="B302" s="71"/>
      <c r="C302" s="15"/>
      <c r="D302" s="15"/>
      <c r="E302" s="15"/>
      <c r="F302" s="72"/>
      <c r="G302" s="72"/>
      <c r="H302" s="15"/>
      <c r="I302" s="71"/>
    </row>
    <row r="303" ht="32.1" customHeight="1" spans="1:9">
      <c r="A303" s="15"/>
      <c r="B303" s="71"/>
      <c r="C303" s="15"/>
      <c r="D303" s="15"/>
      <c r="E303" s="15"/>
      <c r="F303" s="72"/>
      <c r="G303" s="72"/>
      <c r="H303" s="15"/>
      <c r="I303" s="71"/>
    </row>
    <row r="304" ht="32.1" customHeight="1" spans="1:9">
      <c r="A304" s="15"/>
      <c r="B304" s="71"/>
      <c r="C304" s="15"/>
      <c r="D304" s="15"/>
      <c r="E304" s="15"/>
      <c r="F304" s="72"/>
      <c r="G304" s="72"/>
      <c r="H304" s="15"/>
      <c r="I304" s="71"/>
    </row>
    <row r="305" ht="32.1" customHeight="1" spans="1:9">
      <c r="A305" s="15"/>
      <c r="B305" s="71"/>
      <c r="C305" s="15"/>
      <c r="D305" s="15"/>
      <c r="E305" s="15"/>
      <c r="F305" s="72"/>
      <c r="G305" s="72"/>
      <c r="H305" s="15"/>
      <c r="I305" s="71"/>
    </row>
    <row r="306" ht="32.1" customHeight="1" spans="1:9">
      <c r="A306" s="15"/>
      <c r="B306" s="71"/>
      <c r="C306" s="15"/>
      <c r="D306" s="15"/>
      <c r="E306" s="15"/>
      <c r="F306" s="72"/>
      <c r="G306" s="72"/>
      <c r="H306" s="15"/>
      <c r="I306" s="71"/>
    </row>
    <row r="307" ht="32.1" customHeight="1" spans="1:9">
      <c r="A307" s="15"/>
      <c r="B307" s="71"/>
      <c r="C307" s="15"/>
      <c r="D307" s="15"/>
      <c r="E307" s="15"/>
      <c r="F307" s="72"/>
      <c r="G307" s="72"/>
      <c r="H307" s="15"/>
      <c r="I307" s="71"/>
    </row>
    <row r="308" ht="32.1" customHeight="1" spans="1:9">
      <c r="A308" s="15"/>
      <c r="B308" s="71"/>
      <c r="C308" s="15"/>
      <c r="D308" s="15"/>
      <c r="E308" s="15"/>
      <c r="F308" s="72"/>
      <c r="G308" s="72"/>
      <c r="H308" s="15"/>
      <c r="I308" s="71"/>
    </row>
    <row r="309" ht="32.1" customHeight="1" spans="1:9">
      <c r="A309" s="15"/>
      <c r="B309" s="71"/>
      <c r="C309" s="15"/>
      <c r="D309" s="15"/>
      <c r="E309" s="15"/>
      <c r="F309" s="72"/>
      <c r="G309" s="72"/>
      <c r="H309" s="15"/>
      <c r="I309" s="71"/>
    </row>
    <row r="310" ht="32.1" customHeight="1" spans="1:9">
      <c r="A310" s="15"/>
      <c r="B310" s="71"/>
      <c r="C310" s="15"/>
      <c r="D310" s="15"/>
      <c r="E310" s="15"/>
      <c r="F310" s="72"/>
      <c r="G310" s="72"/>
      <c r="H310" s="15"/>
      <c r="I310" s="71"/>
    </row>
    <row r="311" ht="32.1" customHeight="1" spans="1:9">
      <c r="A311" s="15"/>
      <c r="B311" s="71"/>
      <c r="C311" s="15"/>
      <c r="D311" s="15"/>
      <c r="E311" s="15"/>
      <c r="F311" s="72"/>
      <c r="G311" s="72"/>
      <c r="H311" s="15"/>
      <c r="I311" s="71"/>
    </row>
    <row r="312" ht="32.1" customHeight="1" spans="1:9">
      <c r="A312" s="15"/>
      <c r="B312" s="71"/>
      <c r="C312" s="15"/>
      <c r="D312" s="15"/>
      <c r="E312" s="15"/>
      <c r="F312" s="72"/>
      <c r="G312" s="72"/>
      <c r="H312" s="15"/>
      <c r="I312" s="71"/>
    </row>
    <row r="313" ht="32.1" customHeight="1" spans="1:9">
      <c r="A313" s="15"/>
      <c r="B313" s="71"/>
      <c r="C313" s="15"/>
      <c r="D313" s="15"/>
      <c r="E313" s="15"/>
      <c r="F313" s="72"/>
      <c r="G313" s="72"/>
      <c r="H313" s="15"/>
      <c r="I313" s="71"/>
    </row>
    <row r="314" ht="32.1" customHeight="1" spans="1:9">
      <c r="A314" s="15"/>
      <c r="B314" s="71"/>
      <c r="C314" s="15"/>
      <c r="D314" s="15"/>
      <c r="E314" s="15"/>
      <c r="F314" s="72"/>
      <c r="G314" s="72"/>
      <c r="H314" s="15"/>
      <c r="I314" s="71"/>
    </row>
    <row r="315" ht="32.1" customHeight="1" spans="1:9">
      <c r="A315" s="15"/>
      <c r="B315" s="71"/>
      <c r="C315" s="15"/>
      <c r="D315" s="15"/>
      <c r="E315" s="15"/>
      <c r="F315" s="72"/>
      <c r="G315" s="72"/>
      <c r="H315" s="15"/>
      <c r="I315" s="71"/>
    </row>
    <row r="316" ht="32.1" customHeight="1" spans="1:9">
      <c r="A316" s="15"/>
      <c r="B316" s="71"/>
      <c r="C316" s="15"/>
      <c r="D316" s="15"/>
      <c r="E316" s="15"/>
      <c r="F316" s="72"/>
      <c r="G316" s="72"/>
      <c r="H316" s="15"/>
      <c r="I316" s="71"/>
    </row>
    <row r="317" ht="32.1" customHeight="1" spans="1:9">
      <c r="A317" s="15"/>
      <c r="B317" s="71"/>
      <c r="C317" s="15"/>
      <c r="D317" s="15"/>
      <c r="E317" s="15"/>
      <c r="F317" s="72"/>
      <c r="G317" s="72"/>
      <c r="H317" s="15"/>
      <c r="I317" s="71"/>
    </row>
    <row r="318" ht="32.1" customHeight="1" spans="1:9">
      <c r="A318" s="15"/>
      <c r="B318" s="71"/>
      <c r="C318" s="15"/>
      <c r="D318" s="15"/>
      <c r="E318" s="15"/>
      <c r="F318" s="72"/>
      <c r="G318" s="72"/>
      <c r="H318" s="15"/>
      <c r="I318" s="71"/>
    </row>
    <row r="319" ht="32.1" customHeight="1" spans="1:9">
      <c r="A319" s="15"/>
      <c r="B319" s="71"/>
      <c r="C319" s="15"/>
      <c r="D319" s="15"/>
      <c r="E319" s="15"/>
      <c r="F319" s="72"/>
      <c r="G319" s="72"/>
      <c r="H319" s="15"/>
      <c r="I319" s="71"/>
    </row>
    <row r="320" ht="32.1" customHeight="1" spans="1:9">
      <c r="A320" s="15"/>
      <c r="B320" s="71"/>
      <c r="C320" s="15"/>
      <c r="D320" s="15"/>
      <c r="E320" s="15"/>
      <c r="F320" s="72"/>
      <c r="G320" s="72"/>
      <c r="H320" s="15"/>
      <c r="I320" s="71"/>
    </row>
    <row r="321" ht="32.1" customHeight="1" spans="1:9">
      <c r="A321" s="15"/>
      <c r="B321" s="71"/>
      <c r="C321" s="15"/>
      <c r="D321" s="15"/>
      <c r="E321" s="15"/>
      <c r="F321" s="72"/>
      <c r="G321" s="72"/>
      <c r="H321" s="15"/>
      <c r="I321" s="71"/>
    </row>
    <row r="322" ht="32.1" customHeight="1" spans="1:9">
      <c r="A322" s="15"/>
      <c r="B322" s="71"/>
      <c r="C322" s="15"/>
      <c r="D322" s="15"/>
      <c r="E322" s="15"/>
      <c r="F322" s="72"/>
      <c r="G322" s="72"/>
      <c r="H322" s="15"/>
      <c r="I322" s="71"/>
    </row>
    <row r="323" ht="32.1" customHeight="1" spans="1:9">
      <c r="A323" s="15"/>
      <c r="B323" s="71"/>
      <c r="C323" s="15"/>
      <c r="D323" s="15"/>
      <c r="E323" s="15"/>
      <c r="F323" s="72"/>
      <c r="G323" s="72"/>
      <c r="H323" s="15"/>
      <c r="I323" s="71"/>
    </row>
    <row r="324" ht="32.1" customHeight="1" spans="1:9">
      <c r="A324" s="15"/>
      <c r="B324" s="71"/>
      <c r="C324" s="15"/>
      <c r="D324" s="15"/>
      <c r="E324" s="15"/>
      <c r="F324" s="72"/>
      <c r="G324" s="72"/>
      <c r="H324" s="15"/>
      <c r="I324" s="71"/>
    </row>
    <row r="325" ht="32.1" customHeight="1" spans="1:9">
      <c r="A325" s="15"/>
      <c r="B325" s="71"/>
      <c r="C325" s="15"/>
      <c r="D325" s="15"/>
      <c r="E325" s="15"/>
      <c r="F325" s="72"/>
      <c r="G325" s="72"/>
      <c r="H325" s="15"/>
      <c r="I325" s="71"/>
    </row>
    <row r="326" ht="32.1" customHeight="1" spans="1:9">
      <c r="A326" s="15"/>
      <c r="B326" s="71"/>
      <c r="C326" s="15"/>
      <c r="D326" s="15"/>
      <c r="E326" s="15"/>
      <c r="F326" s="72"/>
      <c r="G326" s="72"/>
      <c r="H326" s="15"/>
      <c r="I326" s="71"/>
    </row>
    <row r="327" ht="32.1" customHeight="1" spans="1:9">
      <c r="A327" s="15"/>
      <c r="B327" s="71"/>
      <c r="C327" s="15"/>
      <c r="D327" s="15"/>
      <c r="E327" s="15"/>
      <c r="F327" s="72"/>
      <c r="G327" s="72"/>
      <c r="H327" s="15"/>
      <c r="I327" s="71"/>
    </row>
    <row r="328" ht="32.1" customHeight="1" spans="1:9">
      <c r="A328" s="15"/>
      <c r="B328" s="71"/>
      <c r="C328" s="15"/>
      <c r="D328" s="15"/>
      <c r="E328" s="15"/>
      <c r="F328" s="72"/>
      <c r="G328" s="72"/>
      <c r="H328" s="15"/>
      <c r="I328" s="71"/>
    </row>
    <row r="329" ht="32.1" customHeight="1" spans="1:9">
      <c r="A329" s="15"/>
      <c r="B329" s="71"/>
      <c r="C329" s="15"/>
      <c r="D329" s="15"/>
      <c r="E329" s="15"/>
      <c r="F329" s="72"/>
      <c r="G329" s="72"/>
      <c r="H329" s="15"/>
      <c r="I329" s="71"/>
    </row>
    <row r="330" ht="32.1" customHeight="1" spans="1:9">
      <c r="A330" s="15"/>
      <c r="B330" s="71"/>
      <c r="C330" s="15"/>
      <c r="D330" s="15"/>
      <c r="E330" s="15"/>
      <c r="F330" s="72"/>
      <c r="G330" s="72"/>
      <c r="H330" s="15"/>
      <c r="I330" s="71"/>
    </row>
    <row r="331" ht="32.1" customHeight="1" spans="1:9">
      <c r="A331" s="15"/>
      <c r="B331" s="71"/>
      <c r="C331" s="15"/>
      <c r="D331" s="15"/>
      <c r="E331" s="15"/>
      <c r="F331" s="72"/>
      <c r="G331" s="72"/>
      <c r="H331" s="15"/>
      <c r="I331" s="71"/>
    </row>
    <row r="332" ht="32.1" customHeight="1" spans="1:9">
      <c r="A332" s="15"/>
      <c r="B332" s="71"/>
      <c r="C332" s="15"/>
      <c r="D332" s="15"/>
      <c r="E332" s="15"/>
      <c r="F332" s="72"/>
      <c r="G332" s="72"/>
      <c r="H332" s="15"/>
      <c r="I332" s="71"/>
    </row>
    <row r="333" ht="32.1" customHeight="1" spans="1:9">
      <c r="A333" s="15"/>
      <c r="B333" s="71"/>
      <c r="C333" s="15"/>
      <c r="D333" s="15"/>
      <c r="E333" s="15"/>
      <c r="F333" s="72"/>
      <c r="G333" s="72"/>
      <c r="H333" s="15"/>
      <c r="I333" s="71"/>
    </row>
    <row r="334" ht="32.1" customHeight="1" spans="1:9">
      <c r="A334" s="15"/>
      <c r="B334" s="71"/>
      <c r="C334" s="15"/>
      <c r="D334" s="15"/>
      <c r="E334" s="15"/>
      <c r="F334" s="72"/>
      <c r="G334" s="72"/>
      <c r="H334" s="15"/>
      <c r="I334" s="71"/>
    </row>
    <row r="335" ht="32.1" customHeight="1" spans="1:9">
      <c r="A335" s="15"/>
      <c r="B335" s="71"/>
      <c r="C335" s="15"/>
      <c r="D335" s="15"/>
      <c r="E335" s="15"/>
      <c r="F335" s="72"/>
      <c r="G335" s="72"/>
      <c r="H335" s="15"/>
      <c r="I335" s="71"/>
    </row>
    <row r="336" ht="32.1" customHeight="1" spans="1:9">
      <c r="A336" s="15"/>
      <c r="B336" s="71"/>
      <c r="C336" s="15"/>
      <c r="D336" s="15"/>
      <c r="E336" s="15"/>
      <c r="F336" s="72"/>
      <c r="G336" s="72"/>
      <c r="H336" s="15"/>
      <c r="I336" s="71"/>
    </row>
    <row r="337" ht="32.1" customHeight="1" spans="1:9">
      <c r="A337" s="15"/>
      <c r="B337" s="71"/>
      <c r="C337" s="15"/>
      <c r="D337" s="15"/>
      <c r="E337" s="15"/>
      <c r="F337" s="72"/>
      <c r="G337" s="72"/>
      <c r="H337" s="15"/>
      <c r="I337" s="71"/>
    </row>
    <row r="338" ht="32.1" customHeight="1" spans="1:9">
      <c r="A338" s="15"/>
      <c r="B338" s="71"/>
      <c r="C338" s="15"/>
      <c r="D338" s="15"/>
      <c r="E338" s="15"/>
      <c r="F338" s="72"/>
      <c r="G338" s="72"/>
      <c r="H338" s="15"/>
      <c r="I338" s="71"/>
    </row>
    <row r="339" ht="32.1" customHeight="1" spans="1:9">
      <c r="A339" s="15"/>
      <c r="B339" s="71"/>
      <c r="C339" s="15"/>
      <c r="D339" s="15"/>
      <c r="E339" s="15"/>
      <c r="F339" s="72"/>
      <c r="G339" s="72"/>
      <c r="H339" s="15"/>
      <c r="I339" s="71"/>
    </row>
    <row r="340" ht="32.1" customHeight="1" spans="1:9">
      <c r="A340" s="15"/>
      <c r="B340" s="71"/>
      <c r="C340" s="15"/>
      <c r="D340" s="15"/>
      <c r="E340" s="15"/>
      <c r="F340" s="72"/>
      <c r="G340" s="72"/>
      <c r="H340" s="15"/>
      <c r="I340" s="71"/>
    </row>
    <row r="341" ht="32.1" customHeight="1" spans="1:9">
      <c r="A341" s="15"/>
      <c r="B341" s="71"/>
      <c r="C341" s="15"/>
      <c r="D341" s="15"/>
      <c r="E341" s="15"/>
      <c r="F341" s="72"/>
      <c r="G341" s="72"/>
      <c r="H341" s="15"/>
      <c r="I341" s="71"/>
    </row>
    <row r="342" ht="32.1" customHeight="1" spans="1:9">
      <c r="A342" s="15"/>
      <c r="B342" s="71"/>
      <c r="C342" s="15"/>
      <c r="D342" s="15"/>
      <c r="E342" s="15"/>
      <c r="F342" s="72"/>
      <c r="G342" s="72"/>
      <c r="H342" s="15"/>
      <c r="I342" s="71"/>
    </row>
    <row r="343" ht="32.1" customHeight="1" spans="1:9">
      <c r="A343" s="15"/>
      <c r="B343" s="71"/>
      <c r="C343" s="15"/>
      <c r="D343" s="15"/>
      <c r="E343" s="15"/>
      <c r="F343" s="72"/>
      <c r="G343" s="72"/>
      <c r="H343" s="15"/>
      <c r="I343" s="71"/>
    </row>
    <row r="344" ht="32.1" customHeight="1" spans="1:9">
      <c r="A344" s="15"/>
      <c r="B344" s="71"/>
      <c r="C344" s="15"/>
      <c r="D344" s="15"/>
      <c r="E344" s="15"/>
      <c r="F344" s="72"/>
      <c r="G344" s="72"/>
      <c r="H344" s="15"/>
      <c r="I344" s="71"/>
    </row>
    <row r="345" ht="32.1" customHeight="1" spans="1:9">
      <c r="A345" s="15"/>
      <c r="B345" s="71"/>
      <c r="C345" s="15"/>
      <c r="D345" s="15"/>
      <c r="E345" s="15"/>
      <c r="F345" s="72"/>
      <c r="G345" s="72"/>
      <c r="H345" s="15"/>
      <c r="I345" s="71"/>
    </row>
    <row r="346" ht="32.1" customHeight="1" spans="1:9">
      <c r="A346" s="15"/>
      <c r="B346" s="71"/>
      <c r="C346" s="15"/>
      <c r="D346" s="15"/>
      <c r="E346" s="15"/>
      <c r="F346" s="72"/>
      <c r="G346" s="72"/>
      <c r="H346" s="15"/>
      <c r="I346" s="71"/>
    </row>
    <row r="347" ht="32.1" customHeight="1" spans="1:9">
      <c r="A347" s="15"/>
      <c r="B347" s="71"/>
      <c r="C347" s="15"/>
      <c r="D347" s="15"/>
      <c r="E347" s="15"/>
      <c r="F347" s="72"/>
      <c r="G347" s="72"/>
      <c r="H347" s="15"/>
      <c r="I347" s="71"/>
    </row>
    <row r="348" ht="32.1" customHeight="1" spans="1:9">
      <c r="A348" s="15"/>
      <c r="B348" s="71"/>
      <c r="C348" s="15"/>
      <c r="D348" s="15"/>
      <c r="E348" s="15"/>
      <c r="F348" s="72"/>
      <c r="G348" s="72"/>
      <c r="H348" s="15"/>
      <c r="I348" s="71"/>
    </row>
    <row r="349" ht="32.1" customHeight="1" spans="1:9">
      <c r="A349" s="15"/>
      <c r="B349" s="71"/>
      <c r="C349" s="15"/>
      <c r="D349" s="15"/>
      <c r="E349" s="15"/>
      <c r="F349" s="72"/>
      <c r="G349" s="72"/>
      <c r="H349" s="15"/>
      <c r="I349" s="71"/>
    </row>
    <row r="350" ht="32.1" customHeight="1" spans="1:9">
      <c r="A350" s="15"/>
      <c r="B350" s="71"/>
      <c r="C350" s="15"/>
      <c r="D350" s="15"/>
      <c r="E350" s="15"/>
      <c r="F350" s="72"/>
      <c r="G350" s="72"/>
      <c r="H350" s="15"/>
      <c r="I350" s="71"/>
    </row>
    <row r="351" ht="32.1" customHeight="1" spans="1:9">
      <c r="A351" s="15"/>
      <c r="B351" s="71"/>
      <c r="C351" s="15"/>
      <c r="D351" s="15"/>
      <c r="E351" s="15"/>
      <c r="F351" s="72"/>
      <c r="G351" s="72"/>
      <c r="H351" s="15"/>
      <c r="I351" s="71"/>
    </row>
    <row r="352" ht="32.1" customHeight="1" spans="1:9">
      <c r="A352" s="15"/>
      <c r="B352" s="71"/>
      <c r="C352" s="15"/>
      <c r="D352" s="15"/>
      <c r="E352" s="15"/>
      <c r="F352" s="72"/>
      <c r="G352" s="72"/>
      <c r="H352" s="15"/>
      <c r="I352" s="71"/>
    </row>
    <row r="353" ht="32.1" customHeight="1" spans="1:9">
      <c r="A353" s="15"/>
      <c r="B353" s="71"/>
      <c r="C353" s="15"/>
      <c r="D353" s="15"/>
      <c r="E353" s="15"/>
      <c r="F353" s="72"/>
      <c r="G353" s="72"/>
      <c r="H353" s="15"/>
      <c r="I353" s="71"/>
    </row>
    <row r="354" ht="32.1" customHeight="1" spans="1:9">
      <c r="A354" s="15"/>
      <c r="B354" s="71"/>
      <c r="C354" s="15"/>
      <c r="D354" s="15"/>
      <c r="E354" s="15"/>
      <c r="F354" s="72"/>
      <c r="G354" s="72"/>
      <c r="H354" s="15"/>
      <c r="I354" s="71"/>
    </row>
    <row r="355" ht="32.1" customHeight="1" spans="1:9">
      <c r="A355" s="15"/>
      <c r="B355" s="71"/>
      <c r="C355" s="15"/>
      <c r="D355" s="15"/>
      <c r="E355" s="15"/>
      <c r="F355" s="72"/>
      <c r="G355" s="72"/>
      <c r="H355" s="15"/>
      <c r="I355" s="71"/>
    </row>
    <row r="356" ht="32.1" customHeight="1" spans="1:9">
      <c r="A356" s="15"/>
      <c r="B356" s="71"/>
      <c r="C356" s="15"/>
      <c r="D356" s="15"/>
      <c r="E356" s="15"/>
      <c r="F356" s="72"/>
      <c r="G356" s="72"/>
      <c r="H356" s="15"/>
      <c r="I356" s="71"/>
    </row>
    <row r="357" ht="32.1" customHeight="1" spans="1:9">
      <c r="A357" s="15"/>
      <c r="B357" s="71"/>
      <c r="C357" s="15"/>
      <c r="D357" s="15"/>
      <c r="E357" s="15"/>
      <c r="F357" s="72"/>
      <c r="G357" s="72"/>
      <c r="H357" s="15"/>
      <c r="I357" s="71"/>
    </row>
    <row r="358" ht="32.1" customHeight="1" spans="1:9">
      <c r="A358" s="15"/>
      <c r="B358" s="71"/>
      <c r="C358" s="15"/>
      <c r="D358" s="15"/>
      <c r="E358" s="15"/>
      <c r="F358" s="72"/>
      <c r="G358" s="72"/>
      <c r="H358" s="15"/>
      <c r="I358" s="71"/>
    </row>
    <row r="359" ht="32.1" customHeight="1" spans="1:9">
      <c r="A359" s="15"/>
      <c r="B359" s="71"/>
      <c r="C359" s="15"/>
      <c r="D359" s="15"/>
      <c r="E359" s="15"/>
      <c r="F359" s="72"/>
      <c r="G359" s="72"/>
      <c r="H359" s="15"/>
      <c r="I359" s="71"/>
    </row>
    <row r="360" ht="32.1" customHeight="1" spans="1:9">
      <c r="A360" s="15"/>
      <c r="B360" s="71"/>
      <c r="C360" s="15"/>
      <c r="D360" s="15"/>
      <c r="E360" s="15"/>
      <c r="F360" s="72"/>
      <c r="G360" s="72"/>
      <c r="H360" s="15"/>
      <c r="I360" s="71"/>
    </row>
    <row r="361" ht="32.1" customHeight="1" spans="1:9">
      <c r="A361" s="15"/>
      <c r="B361" s="71"/>
      <c r="C361" s="15"/>
      <c r="D361" s="15"/>
      <c r="E361" s="15"/>
      <c r="F361" s="72"/>
      <c r="G361" s="72"/>
      <c r="H361" s="15"/>
      <c r="I361" s="71"/>
    </row>
    <row r="362" ht="32.1" customHeight="1" spans="1:9">
      <c r="A362" s="15"/>
      <c r="B362" s="71"/>
      <c r="C362" s="15"/>
      <c r="D362" s="15"/>
      <c r="E362" s="15"/>
      <c r="F362" s="72"/>
      <c r="G362" s="72"/>
      <c r="H362" s="15"/>
      <c r="I362" s="71"/>
    </row>
    <row r="363" ht="32.1" customHeight="1" spans="1:9">
      <c r="A363" s="15"/>
      <c r="B363" s="71"/>
      <c r="C363" s="15"/>
      <c r="D363" s="15"/>
      <c r="E363" s="15"/>
      <c r="F363" s="72"/>
      <c r="G363" s="72"/>
      <c r="H363" s="15"/>
      <c r="I363" s="71"/>
    </row>
    <row r="364" ht="32.1" customHeight="1" spans="1:9">
      <c r="A364" s="15"/>
      <c r="B364" s="71"/>
      <c r="C364" s="15"/>
      <c r="D364" s="15"/>
      <c r="E364" s="15"/>
      <c r="F364" s="72"/>
      <c r="G364" s="72"/>
      <c r="H364" s="15"/>
      <c r="I364" s="71"/>
    </row>
    <row r="365" ht="32.1" customHeight="1" spans="1:9">
      <c r="A365" s="15"/>
      <c r="B365" s="71"/>
      <c r="C365" s="15"/>
      <c r="D365" s="15"/>
      <c r="E365" s="15"/>
      <c r="F365" s="72"/>
      <c r="G365" s="72"/>
      <c r="H365" s="15"/>
      <c r="I365" s="71"/>
    </row>
    <row r="366" ht="32.1" customHeight="1" spans="1:9">
      <c r="A366" s="15"/>
      <c r="B366" s="71"/>
      <c r="C366" s="15"/>
      <c r="D366" s="15"/>
      <c r="E366" s="15"/>
      <c r="F366" s="72"/>
      <c r="G366" s="72"/>
      <c r="H366" s="15"/>
      <c r="I366" s="71"/>
    </row>
    <row r="367" ht="32.1" customHeight="1" spans="1:9">
      <c r="A367" s="15"/>
      <c r="B367" s="71"/>
      <c r="C367" s="15"/>
      <c r="D367" s="15"/>
      <c r="E367" s="15"/>
      <c r="F367" s="72"/>
      <c r="G367" s="72"/>
      <c r="H367" s="15"/>
      <c r="I367" s="71"/>
    </row>
    <row r="368" ht="32.1" customHeight="1" spans="1:9">
      <c r="A368" s="15"/>
      <c r="B368" s="71"/>
      <c r="C368" s="15"/>
      <c r="D368" s="15"/>
      <c r="E368" s="15"/>
      <c r="F368" s="72"/>
      <c r="G368" s="72"/>
      <c r="H368" s="15"/>
      <c r="I368" s="71"/>
    </row>
    <row r="369" ht="32.1" customHeight="1" spans="1:9">
      <c r="A369" s="15"/>
      <c r="B369" s="71"/>
      <c r="C369" s="15"/>
      <c r="D369" s="15"/>
      <c r="E369" s="15"/>
      <c r="F369" s="72"/>
      <c r="G369" s="72"/>
      <c r="H369" s="15"/>
      <c r="I369" s="71"/>
    </row>
    <row r="370" ht="32.1" customHeight="1" spans="1:9">
      <c r="A370" s="15"/>
      <c r="B370" s="71"/>
      <c r="C370" s="15"/>
      <c r="D370" s="15"/>
      <c r="E370" s="15"/>
      <c r="F370" s="72"/>
      <c r="G370" s="72"/>
      <c r="H370" s="15"/>
      <c r="I370" s="71"/>
    </row>
    <row r="371" ht="32.1" customHeight="1" spans="1:9">
      <c r="A371" s="15"/>
      <c r="B371" s="71"/>
      <c r="C371" s="15"/>
      <c r="D371" s="15"/>
      <c r="E371" s="15"/>
      <c r="F371" s="72"/>
      <c r="G371" s="72"/>
      <c r="H371" s="15"/>
      <c r="I371" s="71"/>
    </row>
    <row r="372" ht="32.1" customHeight="1" spans="1:9">
      <c r="A372" s="15"/>
      <c r="B372" s="71"/>
      <c r="C372" s="15"/>
      <c r="D372" s="15"/>
      <c r="E372" s="15"/>
      <c r="F372" s="72"/>
      <c r="G372" s="72"/>
      <c r="H372" s="15"/>
      <c r="I372" s="71"/>
    </row>
    <row r="373" ht="32.1" customHeight="1" spans="1:9">
      <c r="A373" s="15"/>
      <c r="B373" s="71"/>
      <c r="C373" s="15"/>
      <c r="D373" s="15"/>
      <c r="E373" s="15"/>
      <c r="F373" s="72"/>
      <c r="G373" s="72"/>
      <c r="H373" s="15"/>
      <c r="I373" s="71"/>
    </row>
    <row r="374" ht="32.1" customHeight="1" spans="1:9">
      <c r="A374" s="15"/>
      <c r="B374" s="71"/>
      <c r="C374" s="15"/>
      <c r="D374" s="15"/>
      <c r="E374" s="15"/>
      <c r="F374" s="72"/>
      <c r="G374" s="72"/>
      <c r="H374" s="15"/>
      <c r="I374" s="71"/>
    </row>
    <row r="375" ht="32.1" customHeight="1" spans="1:9">
      <c r="A375" s="15"/>
      <c r="B375" s="71"/>
      <c r="C375" s="15"/>
      <c r="D375" s="15"/>
      <c r="E375" s="15"/>
      <c r="F375" s="72"/>
      <c r="G375" s="72"/>
      <c r="H375" s="15"/>
      <c r="I375" s="71"/>
    </row>
    <row r="376" ht="32.1" customHeight="1" spans="1:9">
      <c r="A376" s="15"/>
      <c r="B376" s="71"/>
      <c r="C376" s="15"/>
      <c r="D376" s="15"/>
      <c r="E376" s="15"/>
      <c r="F376" s="72"/>
      <c r="G376" s="72"/>
      <c r="H376" s="15"/>
      <c r="I376" s="71"/>
    </row>
    <row r="377" ht="32.1" customHeight="1" spans="1:9">
      <c r="A377" s="15"/>
      <c r="B377" s="71"/>
      <c r="C377" s="15"/>
      <c r="D377" s="15"/>
      <c r="E377" s="15"/>
      <c r="F377" s="72"/>
      <c r="G377" s="72"/>
      <c r="H377" s="15"/>
      <c r="I377" s="71"/>
    </row>
    <row r="378" ht="32.1" customHeight="1" spans="1:9">
      <c r="A378" s="15"/>
      <c r="B378" s="71"/>
      <c r="C378" s="15"/>
      <c r="D378" s="15"/>
      <c r="E378" s="15"/>
      <c r="F378" s="72"/>
      <c r="G378" s="72"/>
      <c r="H378" s="15"/>
      <c r="I378" s="71"/>
    </row>
    <row r="379" ht="32.1" customHeight="1" spans="1:9">
      <c r="A379" s="15"/>
      <c r="B379" s="71"/>
      <c r="C379" s="15"/>
      <c r="D379" s="15"/>
      <c r="E379" s="15"/>
      <c r="F379" s="72"/>
      <c r="G379" s="72"/>
      <c r="H379" s="15"/>
      <c r="I379" s="71"/>
    </row>
    <row r="380" ht="32.1" customHeight="1" spans="1:9">
      <c r="A380" s="15"/>
      <c r="B380" s="71"/>
      <c r="C380" s="15"/>
      <c r="D380" s="15"/>
      <c r="E380" s="15"/>
      <c r="F380" s="72"/>
      <c r="G380" s="72"/>
      <c r="H380" s="15"/>
      <c r="I380" s="71"/>
    </row>
    <row r="381" ht="32.1" customHeight="1" spans="1:9">
      <c r="A381" s="15"/>
      <c r="B381" s="71"/>
      <c r="C381" s="15"/>
      <c r="D381" s="15"/>
      <c r="E381" s="15"/>
      <c r="F381" s="72"/>
      <c r="G381" s="72"/>
      <c r="H381" s="15"/>
      <c r="I381" s="71"/>
    </row>
    <row r="382" ht="32.1" customHeight="1" spans="1:9">
      <c r="A382" s="15"/>
      <c r="B382" s="71"/>
      <c r="C382" s="15"/>
      <c r="D382" s="15"/>
      <c r="E382" s="15"/>
      <c r="F382" s="72"/>
      <c r="G382" s="72"/>
      <c r="H382" s="15"/>
      <c r="I382" s="71"/>
    </row>
    <row r="383" ht="32.1" customHeight="1" spans="1:9">
      <c r="A383" s="15"/>
      <c r="B383" s="71"/>
      <c r="C383" s="15"/>
      <c r="D383" s="15"/>
      <c r="E383" s="15"/>
      <c r="F383" s="72"/>
      <c r="G383" s="72"/>
      <c r="H383" s="15"/>
      <c r="I383" s="71"/>
    </row>
    <row r="384" ht="32.1" customHeight="1" spans="1:9">
      <c r="A384" s="15"/>
      <c r="B384" s="71"/>
      <c r="C384" s="15"/>
      <c r="D384" s="15"/>
      <c r="E384" s="15"/>
      <c r="F384" s="72"/>
      <c r="G384" s="72"/>
      <c r="H384" s="15"/>
      <c r="I384" s="71"/>
    </row>
    <row r="385" ht="32.1" customHeight="1" spans="1:9">
      <c r="A385" s="15"/>
      <c r="B385" s="71"/>
      <c r="C385" s="15"/>
      <c r="D385" s="15"/>
      <c r="E385" s="15"/>
      <c r="F385" s="72"/>
      <c r="G385" s="72"/>
      <c r="H385" s="15"/>
      <c r="I385" s="71"/>
    </row>
    <row r="386" ht="32.1" customHeight="1" spans="1:9">
      <c r="A386" s="15"/>
      <c r="B386" s="71"/>
      <c r="C386" s="15"/>
      <c r="D386" s="15"/>
      <c r="E386" s="15"/>
      <c r="F386" s="72"/>
      <c r="G386" s="72"/>
      <c r="H386" s="15"/>
      <c r="I386" s="71"/>
    </row>
    <row r="387" ht="32.1" customHeight="1" spans="1:9">
      <c r="A387" s="15"/>
      <c r="B387" s="71"/>
      <c r="C387" s="15"/>
      <c r="D387" s="15"/>
      <c r="E387" s="15"/>
      <c r="F387" s="72"/>
      <c r="G387" s="72"/>
      <c r="H387" s="15"/>
      <c r="I387" s="71"/>
    </row>
    <row r="388" ht="32.1" customHeight="1" spans="1:9">
      <c r="A388" s="15"/>
      <c r="B388" s="71"/>
      <c r="C388" s="15"/>
      <c r="D388" s="15"/>
      <c r="E388" s="15"/>
      <c r="F388" s="72"/>
      <c r="G388" s="72"/>
      <c r="H388" s="15"/>
      <c r="I388" s="71"/>
    </row>
    <row r="389" ht="32.1" customHeight="1" spans="1:9">
      <c r="A389" s="15"/>
      <c r="B389" s="71"/>
      <c r="C389" s="15"/>
      <c r="D389" s="15"/>
      <c r="E389" s="15"/>
      <c r="F389" s="72"/>
      <c r="G389" s="72"/>
      <c r="H389" s="15"/>
      <c r="I389" s="71"/>
    </row>
    <row r="390" ht="32.1" customHeight="1" spans="1:9">
      <c r="A390" s="15"/>
      <c r="B390" s="71"/>
      <c r="C390" s="15"/>
      <c r="D390" s="15"/>
      <c r="E390" s="15"/>
      <c r="F390" s="72"/>
      <c r="G390" s="72"/>
      <c r="H390" s="15"/>
      <c r="I390" s="71"/>
    </row>
    <row r="391" ht="32.1" customHeight="1" spans="1:9">
      <c r="A391" s="15"/>
      <c r="B391" s="71"/>
      <c r="C391" s="15"/>
      <c r="D391" s="15"/>
      <c r="E391" s="15"/>
      <c r="F391" s="72"/>
      <c r="G391" s="72"/>
      <c r="H391" s="15"/>
      <c r="I391" s="71"/>
    </row>
    <row r="392" ht="32.1" customHeight="1" spans="1:9">
      <c r="A392" s="15"/>
      <c r="B392" s="71"/>
      <c r="C392" s="15"/>
      <c r="D392" s="15"/>
      <c r="E392" s="15"/>
      <c r="F392" s="72"/>
      <c r="G392" s="72"/>
      <c r="H392" s="15"/>
      <c r="I392" s="71"/>
    </row>
    <row r="393" ht="32.1" customHeight="1" spans="1:9">
      <c r="A393" s="15"/>
      <c r="B393" s="71"/>
      <c r="C393" s="15"/>
      <c r="D393" s="15"/>
      <c r="E393" s="15"/>
      <c r="F393" s="72"/>
      <c r="G393" s="72"/>
      <c r="H393" s="15"/>
      <c r="I393" s="71"/>
    </row>
    <row r="394" ht="32.1" customHeight="1" spans="1:9">
      <c r="A394" s="15"/>
      <c r="B394" s="71"/>
      <c r="C394" s="15"/>
      <c r="D394" s="15"/>
      <c r="E394" s="15"/>
      <c r="F394" s="72"/>
      <c r="G394" s="72"/>
      <c r="H394" s="15"/>
      <c r="I394" s="71"/>
    </row>
    <row r="395" ht="32.1" customHeight="1" spans="1:9">
      <c r="A395" s="15"/>
      <c r="B395" s="71"/>
      <c r="C395" s="15"/>
      <c r="D395" s="15"/>
      <c r="E395" s="15"/>
      <c r="F395" s="72"/>
      <c r="G395" s="72"/>
      <c r="H395" s="15"/>
      <c r="I395" s="71"/>
    </row>
    <row r="396" ht="32.1" customHeight="1" spans="1:9">
      <c r="A396" s="15"/>
      <c r="B396" s="71"/>
      <c r="C396" s="15"/>
      <c r="D396" s="15"/>
      <c r="E396" s="15"/>
      <c r="F396" s="72"/>
      <c r="G396" s="72"/>
      <c r="H396" s="15"/>
      <c r="I396" s="71"/>
    </row>
    <row r="397" ht="32.1" customHeight="1" spans="1:9">
      <c r="A397" s="15"/>
      <c r="B397" s="71"/>
      <c r="C397" s="15"/>
      <c r="D397" s="15"/>
      <c r="E397" s="15"/>
      <c r="F397" s="72"/>
      <c r="G397" s="72"/>
      <c r="H397" s="15"/>
      <c r="I397" s="71"/>
    </row>
    <row r="398" ht="32.1" customHeight="1" spans="1:9">
      <c r="A398" s="15"/>
      <c r="B398" s="71"/>
      <c r="C398" s="15"/>
      <c r="D398" s="15"/>
      <c r="E398" s="15"/>
      <c r="F398" s="72"/>
      <c r="G398" s="72"/>
      <c r="H398" s="15"/>
      <c r="I398" s="71"/>
    </row>
    <row r="399" ht="32.1" customHeight="1" spans="1:9">
      <c r="A399" s="15"/>
      <c r="B399" s="71"/>
      <c r="C399" s="15"/>
      <c r="D399" s="15"/>
      <c r="E399" s="15"/>
      <c r="F399" s="72"/>
      <c r="G399" s="72"/>
      <c r="H399" s="15"/>
      <c r="I399" s="71"/>
    </row>
    <row r="400" ht="32.1" customHeight="1" spans="1:9">
      <c r="A400" s="15"/>
      <c r="B400" s="71"/>
      <c r="C400" s="15"/>
      <c r="D400" s="15"/>
      <c r="E400" s="15"/>
      <c r="F400" s="72"/>
      <c r="G400" s="72"/>
      <c r="H400" s="15"/>
      <c r="I400" s="71"/>
    </row>
    <row r="401" ht="32.1" customHeight="1" spans="1:9">
      <c r="A401" s="15"/>
      <c r="B401" s="71"/>
      <c r="C401" s="15"/>
      <c r="D401" s="15"/>
      <c r="E401" s="15"/>
      <c r="F401" s="72"/>
      <c r="G401" s="72"/>
      <c r="H401" s="15"/>
      <c r="I401" s="71"/>
    </row>
    <row r="402" ht="32.1" customHeight="1" spans="1:9">
      <c r="A402" s="15"/>
      <c r="B402" s="71"/>
      <c r="C402" s="15"/>
      <c r="D402" s="15"/>
      <c r="E402" s="15"/>
      <c r="F402" s="72"/>
      <c r="G402" s="72"/>
      <c r="H402" s="15"/>
      <c r="I402" s="71"/>
    </row>
    <row r="403" ht="32.1" customHeight="1" spans="1:9">
      <c r="A403" s="15"/>
      <c r="B403" s="71"/>
      <c r="C403" s="15"/>
      <c r="D403" s="15"/>
      <c r="E403" s="15"/>
      <c r="F403" s="72"/>
      <c r="G403" s="72"/>
      <c r="H403" s="15"/>
      <c r="I403" s="71"/>
    </row>
    <row r="404" ht="32.1" customHeight="1" spans="1:9">
      <c r="A404" s="15"/>
      <c r="B404" s="71"/>
      <c r="C404" s="15"/>
      <c r="D404" s="15"/>
      <c r="E404" s="15"/>
      <c r="F404" s="72"/>
      <c r="G404" s="72"/>
      <c r="H404" s="15"/>
      <c r="I404" s="71"/>
    </row>
    <row r="405" ht="32.1" customHeight="1" spans="1:9">
      <c r="A405" s="15"/>
      <c r="B405" s="71"/>
      <c r="C405" s="15"/>
      <c r="D405" s="15"/>
      <c r="E405" s="15"/>
      <c r="F405" s="72"/>
      <c r="G405" s="72"/>
      <c r="H405" s="15"/>
      <c r="I405" s="71"/>
    </row>
    <row r="406" ht="32.1" customHeight="1" spans="1:9">
      <c r="A406" s="15"/>
      <c r="B406" s="71"/>
      <c r="C406" s="15"/>
      <c r="D406" s="15"/>
      <c r="E406" s="15"/>
      <c r="F406" s="72"/>
      <c r="G406" s="72"/>
      <c r="H406" s="15"/>
      <c r="I406" s="71"/>
    </row>
    <row r="407" ht="32.1" customHeight="1" spans="1:9">
      <c r="A407" s="15"/>
      <c r="B407" s="71"/>
      <c r="C407" s="15"/>
      <c r="D407" s="15"/>
      <c r="E407" s="15"/>
      <c r="F407" s="72"/>
      <c r="G407" s="72"/>
      <c r="H407" s="15"/>
      <c r="I407" s="71"/>
    </row>
    <row r="408" ht="32.1" customHeight="1" spans="1:9">
      <c r="A408" s="15"/>
      <c r="B408" s="71"/>
      <c r="C408" s="15"/>
      <c r="D408" s="15"/>
      <c r="E408" s="15"/>
      <c r="F408" s="72"/>
      <c r="G408" s="72"/>
      <c r="H408" s="15"/>
      <c r="I408" s="71"/>
    </row>
    <row r="409" ht="32.1" customHeight="1" spans="1:9">
      <c r="A409" s="15"/>
      <c r="B409" s="71"/>
      <c r="C409" s="15"/>
      <c r="D409" s="15"/>
      <c r="E409" s="15"/>
      <c r="F409" s="72"/>
      <c r="G409" s="72"/>
      <c r="H409" s="15"/>
      <c r="I409" s="71"/>
    </row>
    <row r="410" ht="32.1" customHeight="1" spans="1:9">
      <c r="A410" s="15"/>
      <c r="B410" s="71"/>
      <c r="C410" s="15"/>
      <c r="D410" s="15"/>
      <c r="E410" s="15"/>
      <c r="F410" s="72"/>
      <c r="G410" s="72"/>
      <c r="H410" s="15"/>
      <c r="I410" s="71"/>
    </row>
    <row r="411" ht="32.1" customHeight="1" spans="1:9">
      <c r="A411" s="15"/>
      <c r="B411" s="71"/>
      <c r="C411" s="15"/>
      <c r="D411" s="15"/>
      <c r="E411" s="15"/>
      <c r="F411" s="72"/>
      <c r="G411" s="72"/>
      <c r="H411" s="15"/>
      <c r="I411" s="71"/>
    </row>
    <row r="412" ht="32.1" customHeight="1" spans="1:9">
      <c r="A412" s="15"/>
      <c r="B412" s="71"/>
      <c r="C412" s="15"/>
      <c r="D412" s="15"/>
      <c r="E412" s="15"/>
      <c r="F412" s="72"/>
      <c r="G412" s="72"/>
      <c r="H412" s="15"/>
      <c r="I412" s="71"/>
    </row>
    <row r="413" ht="32.1" customHeight="1" spans="1:9">
      <c r="A413" s="15"/>
      <c r="B413" s="71"/>
      <c r="C413" s="15"/>
      <c r="D413" s="15"/>
      <c r="E413" s="15"/>
      <c r="F413" s="72"/>
      <c r="G413" s="72"/>
      <c r="H413" s="15"/>
      <c r="I413" s="71"/>
    </row>
    <row r="414" ht="32.1" customHeight="1" spans="1:9">
      <c r="A414" s="15"/>
      <c r="B414" s="71"/>
      <c r="C414" s="15"/>
      <c r="D414" s="15"/>
      <c r="E414" s="15"/>
      <c r="F414" s="72"/>
      <c r="G414" s="72"/>
      <c r="H414" s="15"/>
      <c r="I414" s="71"/>
    </row>
    <row r="415" ht="30" customHeight="1" spans="1:9">
      <c r="A415" s="15"/>
      <c r="B415" s="71"/>
      <c r="C415" s="15"/>
      <c r="D415" s="15"/>
      <c r="E415" s="15"/>
      <c r="F415" s="72"/>
      <c r="G415" s="72"/>
      <c r="H415" s="15"/>
      <c r="I415" s="71"/>
    </row>
    <row r="416" ht="30" customHeight="1" spans="1:9">
      <c r="A416" s="15"/>
      <c r="B416" s="71"/>
      <c r="C416" s="15"/>
      <c r="D416" s="15"/>
      <c r="E416" s="15"/>
      <c r="F416" s="72"/>
      <c r="G416" s="72"/>
      <c r="H416" s="15"/>
      <c r="I416" s="71"/>
    </row>
    <row r="417" ht="30" customHeight="1" spans="1:9">
      <c r="A417" s="15"/>
      <c r="B417" s="71"/>
      <c r="C417" s="15"/>
      <c r="D417" s="15"/>
      <c r="E417" s="15"/>
      <c r="F417" s="72"/>
      <c r="G417" s="72"/>
      <c r="H417" s="15"/>
      <c r="I417" s="71"/>
    </row>
    <row r="418" ht="30" customHeight="1" spans="1:9">
      <c r="A418" s="15"/>
      <c r="B418" s="71"/>
      <c r="C418" s="15"/>
      <c r="D418" s="15"/>
      <c r="E418" s="15"/>
      <c r="F418" s="72"/>
      <c r="G418" s="72"/>
      <c r="H418" s="15"/>
      <c r="I418" s="71"/>
    </row>
    <row r="419" ht="30" customHeight="1" spans="1:9">
      <c r="A419" s="15"/>
      <c r="B419" s="71"/>
      <c r="C419" s="15"/>
      <c r="D419" s="15"/>
      <c r="E419" s="15"/>
      <c r="F419" s="72"/>
      <c r="G419" s="72"/>
      <c r="H419" s="15"/>
      <c r="I419" s="71"/>
    </row>
    <row r="420" ht="30" customHeight="1" spans="1:9">
      <c r="A420" s="15"/>
      <c r="B420" s="71"/>
      <c r="C420" s="15"/>
      <c r="D420" s="15"/>
      <c r="E420" s="15"/>
      <c r="F420" s="72"/>
      <c r="G420" s="72"/>
      <c r="H420" s="15"/>
      <c r="I420" s="71"/>
    </row>
    <row r="421" ht="30" customHeight="1" spans="1:9">
      <c r="A421" s="15"/>
      <c r="B421" s="71"/>
      <c r="C421" s="15"/>
      <c r="D421" s="15"/>
      <c r="E421" s="15"/>
      <c r="F421" s="72"/>
      <c r="G421" s="72"/>
      <c r="H421" s="15"/>
      <c r="I421" s="71"/>
    </row>
    <row r="422" ht="30" customHeight="1" spans="1:9">
      <c r="A422" s="15"/>
      <c r="B422" s="71"/>
      <c r="C422" s="15"/>
      <c r="D422" s="15"/>
      <c r="E422" s="15"/>
      <c r="F422" s="72"/>
      <c r="G422" s="72"/>
      <c r="H422" s="15"/>
      <c r="I422" s="71"/>
    </row>
    <row r="423" ht="30" customHeight="1" spans="1:9">
      <c r="A423" s="15"/>
      <c r="B423" s="71"/>
      <c r="C423" s="15"/>
      <c r="D423" s="15"/>
      <c r="E423" s="15"/>
      <c r="F423" s="72"/>
      <c r="G423" s="72"/>
      <c r="H423" s="15"/>
      <c r="I423" s="71"/>
    </row>
    <row r="424" ht="30" customHeight="1" spans="1:9">
      <c r="A424" s="15"/>
      <c r="B424" s="71"/>
      <c r="C424" s="15"/>
      <c r="D424" s="15"/>
      <c r="E424" s="15"/>
      <c r="F424" s="72"/>
      <c r="G424" s="72"/>
      <c r="H424" s="15"/>
      <c r="I424" s="71"/>
    </row>
    <row r="425" ht="30" customHeight="1" spans="1:9">
      <c r="A425" s="15"/>
      <c r="B425" s="71"/>
      <c r="C425" s="15"/>
      <c r="D425" s="15"/>
      <c r="E425" s="15"/>
      <c r="F425" s="72"/>
      <c r="G425" s="72"/>
      <c r="H425" s="15"/>
      <c r="I425" s="71"/>
    </row>
    <row r="426" ht="30" customHeight="1" spans="1:9">
      <c r="A426" s="15"/>
      <c r="B426" s="71"/>
      <c r="C426" s="15"/>
      <c r="D426" s="15"/>
      <c r="E426" s="15"/>
      <c r="F426" s="72"/>
      <c r="G426" s="72"/>
      <c r="H426" s="15"/>
      <c r="I426" s="71"/>
    </row>
    <row r="427" ht="30" customHeight="1" spans="1:9">
      <c r="A427" s="15"/>
      <c r="B427" s="71"/>
      <c r="C427" s="15"/>
      <c r="D427" s="15"/>
      <c r="E427" s="15"/>
      <c r="F427" s="72"/>
      <c r="G427" s="72"/>
      <c r="H427" s="15"/>
      <c r="I427" s="71"/>
    </row>
    <row r="428" ht="30" customHeight="1" spans="1:9">
      <c r="A428" s="15"/>
      <c r="B428" s="71"/>
      <c r="C428" s="15"/>
      <c r="D428" s="15"/>
      <c r="E428" s="15"/>
      <c r="F428" s="72"/>
      <c r="G428" s="72"/>
      <c r="H428" s="15"/>
      <c r="I428" s="71"/>
    </row>
    <row r="429" ht="30" customHeight="1" spans="1:9">
      <c r="A429" s="15"/>
      <c r="B429" s="71"/>
      <c r="C429" s="15"/>
      <c r="D429" s="15"/>
      <c r="E429" s="15"/>
      <c r="F429" s="72"/>
      <c r="G429" s="72"/>
      <c r="H429" s="15"/>
      <c r="I429" s="71"/>
    </row>
    <row r="430" ht="30" customHeight="1" spans="1:9">
      <c r="A430" s="15"/>
      <c r="B430" s="71"/>
      <c r="C430" s="15"/>
      <c r="D430" s="15"/>
      <c r="E430" s="15"/>
      <c r="F430" s="72"/>
      <c r="G430" s="72"/>
      <c r="H430" s="15"/>
      <c r="I430" s="71"/>
    </row>
    <row r="431" ht="30" customHeight="1" spans="1:9">
      <c r="A431" s="15"/>
      <c r="B431" s="71"/>
      <c r="C431" s="15"/>
      <c r="D431" s="15"/>
      <c r="E431" s="15"/>
      <c r="F431" s="72"/>
      <c r="G431" s="72"/>
      <c r="H431" s="15"/>
      <c r="I431" s="71"/>
    </row>
    <row r="432" ht="30" customHeight="1" spans="1:9">
      <c r="A432" s="15"/>
      <c r="B432" s="71"/>
      <c r="C432" s="15"/>
      <c r="D432" s="15"/>
      <c r="E432" s="15"/>
      <c r="F432" s="72"/>
      <c r="G432" s="72"/>
      <c r="H432" s="15"/>
      <c r="I432" s="71"/>
    </row>
    <row r="433" ht="30" customHeight="1" spans="1:9">
      <c r="A433" s="15"/>
      <c r="B433" s="71"/>
      <c r="C433" s="15"/>
      <c r="D433" s="15"/>
      <c r="E433" s="15"/>
      <c r="F433" s="72"/>
      <c r="G433" s="72"/>
      <c r="H433" s="15"/>
      <c r="I433" s="71"/>
    </row>
    <row r="434" ht="30" customHeight="1" spans="1:9">
      <c r="A434" s="15"/>
      <c r="B434" s="71"/>
      <c r="C434" s="15"/>
      <c r="D434" s="15"/>
      <c r="E434" s="15"/>
      <c r="F434" s="72"/>
      <c r="G434" s="72"/>
      <c r="H434" s="15"/>
      <c r="I434" s="71"/>
    </row>
    <row r="435" ht="30" customHeight="1" spans="1:9">
      <c r="A435" s="15"/>
      <c r="B435" s="71"/>
      <c r="C435" s="15"/>
      <c r="D435" s="15"/>
      <c r="E435" s="15"/>
      <c r="F435" s="72"/>
      <c r="G435" s="72"/>
      <c r="H435" s="15"/>
      <c r="I435" s="71"/>
    </row>
    <row r="436" ht="30" customHeight="1" spans="1:9">
      <c r="A436" s="15"/>
      <c r="B436" s="71"/>
      <c r="C436" s="15"/>
      <c r="D436" s="15"/>
      <c r="E436" s="15"/>
      <c r="F436" s="72"/>
      <c r="G436" s="72"/>
      <c r="H436" s="15"/>
      <c r="I436" s="71"/>
    </row>
    <row r="437" ht="30" customHeight="1" spans="1:9">
      <c r="A437" s="15"/>
      <c r="B437" s="71"/>
      <c r="C437" s="15"/>
      <c r="D437" s="15"/>
      <c r="E437" s="15"/>
      <c r="F437" s="72"/>
      <c r="G437" s="72"/>
      <c r="H437" s="15"/>
      <c r="I437" s="71"/>
    </row>
    <row r="438" ht="30" customHeight="1" spans="1:9">
      <c r="A438" s="15"/>
      <c r="B438" s="71"/>
      <c r="C438" s="15"/>
      <c r="D438" s="15"/>
      <c r="E438" s="15"/>
      <c r="F438" s="72"/>
      <c r="G438" s="72"/>
      <c r="H438" s="15"/>
      <c r="I438" s="71"/>
    </row>
    <row r="439" ht="30" customHeight="1" spans="1:9">
      <c r="A439" s="15"/>
      <c r="B439" s="71"/>
      <c r="C439" s="15"/>
      <c r="D439" s="15"/>
      <c r="E439" s="15"/>
      <c r="F439" s="72"/>
      <c r="G439" s="72"/>
      <c r="H439" s="15"/>
      <c r="I439" s="71"/>
    </row>
    <row r="440" ht="30" customHeight="1" spans="1:9">
      <c r="A440" s="15"/>
      <c r="B440" s="71"/>
      <c r="C440" s="15"/>
      <c r="D440" s="15"/>
      <c r="E440" s="15"/>
      <c r="F440" s="72"/>
      <c r="G440" s="72"/>
      <c r="H440" s="15"/>
      <c r="I440" s="71"/>
    </row>
    <row r="441" ht="30" customHeight="1" spans="1:9">
      <c r="A441" s="15"/>
      <c r="B441" s="71"/>
      <c r="C441" s="15"/>
      <c r="D441" s="15"/>
      <c r="E441" s="15"/>
      <c r="F441" s="72"/>
      <c r="G441" s="72"/>
      <c r="H441" s="15"/>
      <c r="I441" s="71"/>
    </row>
    <row r="442" ht="30" customHeight="1" spans="1:9">
      <c r="A442" s="15"/>
      <c r="B442" s="71"/>
      <c r="C442" s="15"/>
      <c r="D442" s="15"/>
      <c r="E442" s="15"/>
      <c r="F442" s="72"/>
      <c r="G442" s="72"/>
      <c r="H442" s="15"/>
      <c r="I442" s="71"/>
    </row>
    <row r="443" ht="30" customHeight="1" spans="1:9">
      <c r="A443" s="15"/>
      <c r="B443" s="71"/>
      <c r="C443" s="15"/>
      <c r="D443" s="15"/>
      <c r="E443" s="15"/>
      <c r="F443" s="72"/>
      <c r="G443" s="72"/>
      <c r="H443" s="15"/>
      <c r="I443" s="71"/>
    </row>
    <row r="444" ht="30" customHeight="1" spans="1:9">
      <c r="A444" s="15"/>
      <c r="B444" s="71"/>
      <c r="C444" s="15"/>
      <c r="D444" s="15"/>
      <c r="E444" s="15"/>
      <c r="F444" s="72"/>
      <c r="G444" s="72"/>
      <c r="H444" s="15"/>
      <c r="I444" s="71"/>
    </row>
    <row r="445" ht="30" customHeight="1" spans="1:9">
      <c r="A445" s="15"/>
      <c r="B445" s="71"/>
      <c r="C445" s="15"/>
      <c r="D445" s="15"/>
      <c r="E445" s="15"/>
      <c r="F445" s="72"/>
      <c r="G445" s="72"/>
      <c r="H445" s="15"/>
      <c r="I445" s="71"/>
    </row>
    <row r="446" ht="30" customHeight="1" spans="1:9">
      <c r="A446" s="15"/>
      <c r="B446" s="71"/>
      <c r="C446" s="15"/>
      <c r="D446" s="15"/>
      <c r="E446" s="15"/>
      <c r="F446" s="72"/>
      <c r="G446" s="72"/>
      <c r="H446" s="15"/>
      <c r="I446" s="71"/>
    </row>
    <row r="447" ht="30" customHeight="1" spans="1:9">
      <c r="A447" s="15"/>
      <c r="B447" s="71"/>
      <c r="C447" s="15"/>
      <c r="D447" s="15"/>
      <c r="E447" s="15"/>
      <c r="F447" s="72"/>
      <c r="G447" s="72"/>
      <c r="H447" s="15"/>
      <c r="I447" s="71"/>
    </row>
    <row r="448" ht="30" customHeight="1" spans="1:9">
      <c r="A448" s="15"/>
      <c r="B448" s="71"/>
      <c r="C448" s="15"/>
      <c r="D448" s="15"/>
      <c r="E448" s="15"/>
      <c r="F448" s="72"/>
      <c r="G448" s="72"/>
      <c r="H448" s="15"/>
      <c r="I448" s="71"/>
    </row>
    <row r="449" ht="30" customHeight="1" spans="1:9">
      <c r="A449" s="15"/>
      <c r="B449" s="71"/>
      <c r="C449" s="15"/>
      <c r="D449" s="15"/>
      <c r="E449" s="15"/>
      <c r="F449" s="72"/>
      <c r="G449" s="72"/>
      <c r="H449" s="15"/>
      <c r="I449" s="71"/>
    </row>
    <row r="450" ht="30" customHeight="1" spans="1:9">
      <c r="A450" s="15"/>
      <c r="B450" s="71"/>
      <c r="C450" s="15"/>
      <c r="D450" s="15"/>
      <c r="E450" s="15"/>
      <c r="F450" s="72"/>
      <c r="G450" s="72"/>
      <c r="H450" s="15"/>
      <c r="I450" s="71"/>
    </row>
    <row r="451" ht="30" customHeight="1" spans="1:9">
      <c r="A451" s="15"/>
      <c r="B451" s="71"/>
      <c r="C451" s="15"/>
      <c r="D451" s="15"/>
      <c r="E451" s="15"/>
      <c r="F451" s="72"/>
      <c r="G451" s="72"/>
      <c r="H451" s="15"/>
      <c r="I451" s="71"/>
    </row>
    <row r="452" ht="30" customHeight="1" spans="1:9">
      <c r="A452" s="15"/>
      <c r="B452" s="71"/>
      <c r="C452" s="15"/>
      <c r="D452" s="15"/>
      <c r="E452" s="15"/>
      <c r="F452" s="72"/>
      <c r="G452" s="72"/>
      <c r="H452" s="15"/>
      <c r="I452" s="71"/>
    </row>
    <row r="453" ht="30" customHeight="1" spans="1:9">
      <c r="A453" s="15"/>
      <c r="B453" s="71"/>
      <c r="C453" s="15"/>
      <c r="D453" s="15"/>
      <c r="E453" s="15"/>
      <c r="F453" s="72"/>
      <c r="G453" s="72"/>
      <c r="H453" s="15"/>
      <c r="I453" s="71"/>
    </row>
    <row r="454" ht="30" customHeight="1" spans="1:9">
      <c r="A454" s="15"/>
      <c r="B454" s="71"/>
      <c r="C454" s="15"/>
      <c r="D454" s="15"/>
      <c r="E454" s="15"/>
      <c r="F454" s="72"/>
      <c r="G454" s="72"/>
      <c r="H454" s="15"/>
      <c r="I454" s="71"/>
    </row>
    <row r="455" ht="30" customHeight="1" spans="1:9">
      <c r="A455" s="15"/>
      <c r="B455" s="71"/>
      <c r="C455" s="15"/>
      <c r="D455" s="15"/>
      <c r="E455" s="15"/>
      <c r="F455" s="72"/>
      <c r="G455" s="72"/>
      <c r="H455" s="15"/>
      <c r="I455" s="71"/>
    </row>
    <row r="456" ht="30" customHeight="1" spans="1:9">
      <c r="A456" s="15"/>
      <c r="B456" s="71"/>
      <c r="C456" s="15"/>
      <c r="D456" s="15"/>
      <c r="E456" s="15"/>
      <c r="F456" s="72"/>
      <c r="G456" s="72"/>
      <c r="H456" s="15"/>
      <c r="I456" s="71"/>
    </row>
    <row r="457" ht="30" customHeight="1" spans="1:9">
      <c r="A457" s="15"/>
      <c r="B457" s="71"/>
      <c r="C457" s="15"/>
      <c r="D457" s="15"/>
      <c r="E457" s="15"/>
      <c r="F457" s="72"/>
      <c r="G457" s="72"/>
      <c r="H457" s="15"/>
      <c r="I457" s="71"/>
    </row>
    <row r="458" ht="30" customHeight="1" spans="1:9">
      <c r="A458" s="15"/>
      <c r="B458" s="71"/>
      <c r="C458" s="15"/>
      <c r="D458" s="15"/>
      <c r="E458" s="15"/>
      <c r="F458" s="72"/>
      <c r="G458" s="72"/>
      <c r="H458" s="15"/>
      <c r="I458" s="71"/>
    </row>
    <row r="459" ht="30" customHeight="1" spans="1:9">
      <c r="A459" s="15"/>
      <c r="B459" s="71"/>
      <c r="C459" s="15"/>
      <c r="D459" s="15"/>
      <c r="E459" s="15"/>
      <c r="F459" s="72"/>
      <c r="G459" s="72"/>
      <c r="H459" s="15"/>
      <c r="I459" s="71"/>
    </row>
    <row r="460" ht="30" customHeight="1" spans="1:9">
      <c r="A460" s="15"/>
      <c r="B460" s="71"/>
      <c r="C460" s="15"/>
      <c r="D460" s="15"/>
      <c r="E460" s="15"/>
      <c r="F460" s="72"/>
      <c r="G460" s="72"/>
      <c r="H460" s="15"/>
      <c r="I460" s="71"/>
    </row>
    <row r="461" ht="30" customHeight="1" spans="1:9">
      <c r="A461" s="15"/>
      <c r="B461" s="71"/>
      <c r="C461" s="15"/>
      <c r="D461" s="15"/>
      <c r="E461" s="15"/>
      <c r="F461" s="72"/>
      <c r="G461" s="72"/>
      <c r="H461" s="15"/>
      <c r="I461" s="71"/>
    </row>
    <row r="462" ht="30" customHeight="1" spans="1:9">
      <c r="A462" s="15"/>
      <c r="B462" s="71"/>
      <c r="C462" s="15"/>
      <c r="D462" s="15"/>
      <c r="E462" s="15"/>
      <c r="F462" s="72"/>
      <c r="G462" s="72"/>
      <c r="H462" s="15"/>
      <c r="I462" s="71"/>
    </row>
    <row r="463" ht="30" customHeight="1" spans="1:9">
      <c r="A463" s="15"/>
      <c r="B463" s="71"/>
      <c r="C463" s="15"/>
      <c r="D463" s="15"/>
      <c r="E463" s="15"/>
      <c r="F463" s="72"/>
      <c r="G463" s="72"/>
      <c r="H463" s="15"/>
      <c r="I463" s="71"/>
    </row>
    <row r="464" ht="30" customHeight="1" spans="1:9">
      <c r="A464" s="15"/>
      <c r="B464" s="71"/>
      <c r="C464" s="15"/>
      <c r="D464" s="15"/>
      <c r="E464" s="15"/>
      <c r="F464" s="72"/>
      <c r="G464" s="72"/>
      <c r="H464" s="15"/>
      <c r="I464" s="71"/>
    </row>
    <row r="465" ht="30" customHeight="1" spans="1:9">
      <c r="A465" s="15"/>
      <c r="B465" s="71"/>
      <c r="C465" s="15"/>
      <c r="D465" s="15"/>
      <c r="E465" s="15"/>
      <c r="F465" s="72"/>
      <c r="G465" s="72"/>
      <c r="H465" s="15"/>
      <c r="I465" s="71"/>
    </row>
    <row r="466" ht="30" customHeight="1" spans="1:9">
      <c r="A466" s="15"/>
      <c r="B466" s="71"/>
      <c r="C466" s="15"/>
      <c r="D466" s="15"/>
      <c r="E466" s="15"/>
      <c r="F466" s="72"/>
      <c r="G466" s="72"/>
      <c r="H466" s="15"/>
      <c r="I466" s="71"/>
    </row>
    <row r="467" ht="30" customHeight="1" spans="1:9">
      <c r="A467" s="15"/>
      <c r="B467" s="71"/>
      <c r="C467" s="15"/>
      <c r="D467" s="15"/>
      <c r="E467" s="15"/>
      <c r="F467" s="72"/>
      <c r="G467" s="72"/>
      <c r="H467" s="15"/>
      <c r="I467" s="71"/>
    </row>
    <row r="468" ht="30" customHeight="1" spans="1:9">
      <c r="A468" s="15"/>
      <c r="B468" s="71"/>
      <c r="C468" s="15"/>
      <c r="D468" s="15"/>
      <c r="E468" s="15"/>
      <c r="F468" s="72"/>
      <c r="G468" s="72"/>
      <c r="H468" s="15"/>
      <c r="I468" s="71"/>
    </row>
    <row r="469" ht="30" customHeight="1" spans="1:9">
      <c r="A469" s="15"/>
      <c r="B469" s="71"/>
      <c r="C469" s="15"/>
      <c r="D469" s="15"/>
      <c r="E469" s="15"/>
      <c r="F469" s="72"/>
      <c r="G469" s="72"/>
      <c r="H469" s="15"/>
      <c r="I469" s="71"/>
    </row>
    <row r="470" ht="30" customHeight="1" spans="1:9">
      <c r="A470" s="15"/>
      <c r="B470" s="71"/>
      <c r="C470" s="15"/>
      <c r="D470" s="15"/>
      <c r="E470" s="15"/>
      <c r="F470" s="72"/>
      <c r="G470" s="72"/>
      <c r="H470" s="15"/>
      <c r="I470" s="71"/>
    </row>
    <row r="471" ht="30" customHeight="1" spans="1:9">
      <c r="A471" s="15"/>
      <c r="B471" s="71"/>
      <c r="C471" s="15"/>
      <c r="D471" s="15"/>
      <c r="E471" s="15"/>
      <c r="F471" s="72"/>
      <c r="G471" s="72"/>
      <c r="H471" s="15"/>
      <c r="I471" s="71"/>
    </row>
    <row r="472" ht="30" customHeight="1" spans="1:9">
      <c r="A472" s="15"/>
      <c r="B472" s="71"/>
      <c r="C472" s="15"/>
      <c r="D472" s="15"/>
      <c r="E472" s="15"/>
      <c r="F472" s="72"/>
      <c r="G472" s="72"/>
      <c r="H472" s="15"/>
      <c r="I472" s="71"/>
    </row>
    <row r="473" ht="30" customHeight="1" spans="1:9">
      <c r="A473" s="15"/>
      <c r="B473" s="71"/>
      <c r="C473" s="15"/>
      <c r="D473" s="15"/>
      <c r="E473" s="15"/>
      <c r="F473" s="72"/>
      <c r="G473" s="72"/>
      <c r="H473" s="15"/>
      <c r="I473" s="71"/>
    </row>
    <row r="474" ht="30" customHeight="1" spans="1:9">
      <c r="A474" s="15"/>
      <c r="B474" s="71"/>
      <c r="C474" s="15"/>
      <c r="D474" s="15"/>
      <c r="E474" s="15"/>
      <c r="F474" s="72"/>
      <c r="G474" s="72"/>
      <c r="H474" s="15"/>
      <c r="I474" s="71"/>
    </row>
    <row r="475" ht="30" customHeight="1" spans="1:9">
      <c r="A475" s="15"/>
      <c r="B475" s="71"/>
      <c r="C475" s="15"/>
      <c r="D475" s="15"/>
      <c r="E475" s="15"/>
      <c r="F475" s="72"/>
      <c r="G475" s="72"/>
      <c r="H475" s="15"/>
      <c r="I475" s="71"/>
    </row>
    <row r="476" ht="30" customHeight="1" spans="1:9">
      <c r="A476" s="15"/>
      <c r="B476" s="71"/>
      <c r="C476" s="15"/>
      <c r="D476" s="15"/>
      <c r="E476" s="15"/>
      <c r="F476" s="72"/>
      <c r="G476" s="72"/>
      <c r="H476" s="15"/>
      <c r="I476" s="71"/>
    </row>
    <row r="477" ht="30" customHeight="1" spans="1:9">
      <c r="A477" s="15"/>
      <c r="B477" s="71"/>
      <c r="C477" s="15"/>
      <c r="D477" s="15"/>
      <c r="E477" s="15"/>
      <c r="F477" s="72"/>
      <c r="G477" s="72"/>
      <c r="H477" s="15"/>
      <c r="I477" s="71"/>
    </row>
    <row r="478" ht="30" customHeight="1" spans="1:9">
      <c r="A478" s="15"/>
      <c r="B478" s="71"/>
      <c r="C478" s="15"/>
      <c r="D478" s="15"/>
      <c r="E478" s="15"/>
      <c r="F478" s="72"/>
      <c r="G478" s="72"/>
      <c r="H478" s="15"/>
      <c r="I478" s="71"/>
    </row>
    <row r="479" ht="30" customHeight="1" spans="1:9">
      <c r="A479" s="15"/>
      <c r="B479" s="71"/>
      <c r="C479" s="15"/>
      <c r="D479" s="15"/>
      <c r="E479" s="15"/>
      <c r="F479" s="72"/>
      <c r="G479" s="72"/>
      <c r="H479" s="15"/>
      <c r="I479" s="71"/>
    </row>
    <row r="480" ht="30" customHeight="1" spans="1:9">
      <c r="A480" s="15"/>
      <c r="B480" s="71"/>
      <c r="C480" s="15"/>
      <c r="D480" s="15"/>
      <c r="E480" s="15"/>
      <c r="F480" s="72"/>
      <c r="G480" s="72"/>
      <c r="H480" s="15"/>
      <c r="I480" s="71"/>
    </row>
    <row r="481" ht="30" customHeight="1" spans="1:9">
      <c r="A481" s="15"/>
      <c r="B481" s="71"/>
      <c r="C481" s="15"/>
      <c r="D481" s="15"/>
      <c r="E481" s="15"/>
      <c r="F481" s="72"/>
      <c r="G481" s="72"/>
      <c r="H481" s="15"/>
      <c r="I481" s="71"/>
    </row>
    <row r="482" ht="30" customHeight="1" spans="1:9">
      <c r="A482" s="15"/>
      <c r="B482" s="71"/>
      <c r="C482" s="15"/>
      <c r="D482" s="15"/>
      <c r="E482" s="15"/>
      <c r="F482" s="72"/>
      <c r="G482" s="72"/>
      <c r="H482" s="15"/>
      <c r="I482" s="71"/>
    </row>
    <row r="483" ht="30" customHeight="1" spans="1:9">
      <c r="A483" s="15"/>
      <c r="B483" s="71"/>
      <c r="C483" s="15"/>
      <c r="D483" s="15"/>
      <c r="E483" s="15"/>
      <c r="F483" s="72"/>
      <c r="G483" s="72"/>
      <c r="H483" s="15"/>
      <c r="I483" s="71"/>
    </row>
    <row r="484" ht="30" customHeight="1" spans="1:9">
      <c r="A484" s="15"/>
      <c r="B484" s="71"/>
      <c r="C484" s="15"/>
      <c r="D484" s="15"/>
      <c r="E484" s="15"/>
      <c r="F484" s="72"/>
      <c r="G484" s="72"/>
      <c r="H484" s="15"/>
      <c r="I484" s="71"/>
    </row>
    <row r="485" ht="30" customHeight="1" spans="1:9">
      <c r="A485" s="15"/>
      <c r="B485" s="71"/>
      <c r="C485" s="15"/>
      <c r="D485" s="15"/>
      <c r="E485" s="15"/>
      <c r="F485" s="72"/>
      <c r="G485" s="72"/>
      <c r="H485" s="15"/>
      <c r="I485" s="71"/>
    </row>
    <row r="486" ht="30" customHeight="1" spans="1:9">
      <c r="A486" s="15"/>
      <c r="B486" s="71"/>
      <c r="C486" s="15"/>
      <c r="D486" s="15"/>
      <c r="E486" s="15"/>
      <c r="F486" s="72"/>
      <c r="G486" s="72"/>
      <c r="H486" s="15"/>
      <c r="I486" s="71"/>
    </row>
    <row r="487" ht="30" customHeight="1" spans="1:9">
      <c r="A487" s="15"/>
      <c r="B487" s="71"/>
      <c r="C487" s="15"/>
      <c r="D487" s="15"/>
      <c r="E487" s="15"/>
      <c r="F487" s="72"/>
      <c r="G487" s="72"/>
      <c r="H487" s="15"/>
      <c r="I487" s="71"/>
    </row>
    <row r="488" ht="30" customHeight="1" spans="1:9">
      <c r="A488" s="15"/>
      <c r="B488" s="71"/>
      <c r="C488" s="15"/>
      <c r="D488" s="15"/>
      <c r="E488" s="15"/>
      <c r="F488" s="72"/>
      <c r="G488" s="72"/>
      <c r="H488" s="15"/>
      <c r="I488" s="71"/>
    </row>
    <row r="489" ht="30" customHeight="1" spans="1:9">
      <c r="A489" s="15"/>
      <c r="B489" s="71"/>
      <c r="C489" s="15"/>
      <c r="D489" s="15"/>
      <c r="E489" s="15"/>
      <c r="F489" s="72"/>
      <c r="G489" s="72"/>
      <c r="H489" s="15"/>
      <c r="I489" s="71"/>
    </row>
    <row r="490" ht="30" customHeight="1" spans="1:9">
      <c r="A490" s="15"/>
      <c r="B490" s="71"/>
      <c r="C490" s="15"/>
      <c r="D490" s="15"/>
      <c r="E490" s="15"/>
      <c r="F490" s="72"/>
      <c r="G490" s="72"/>
      <c r="H490" s="15"/>
      <c r="I490" s="71"/>
    </row>
    <row r="491" ht="30" customHeight="1" spans="1:9">
      <c r="A491" s="15"/>
      <c r="B491" s="71"/>
      <c r="C491" s="15"/>
      <c r="D491" s="15"/>
      <c r="E491" s="15"/>
      <c r="F491" s="72"/>
      <c r="G491" s="72"/>
      <c r="H491" s="15"/>
      <c r="I491" s="71"/>
    </row>
    <row r="492" ht="30" customHeight="1" spans="1:9">
      <c r="A492" s="15"/>
      <c r="B492" s="71"/>
      <c r="C492" s="15"/>
      <c r="D492" s="15"/>
      <c r="E492" s="15"/>
      <c r="F492" s="72"/>
      <c r="G492" s="72"/>
      <c r="H492" s="15"/>
      <c r="I492" s="71"/>
    </row>
    <row r="493" ht="30" customHeight="1" spans="1:9">
      <c r="A493" s="15"/>
      <c r="B493" s="71"/>
      <c r="C493" s="15"/>
      <c r="D493" s="15"/>
      <c r="E493" s="15"/>
      <c r="F493" s="72"/>
      <c r="G493" s="72"/>
      <c r="H493" s="15"/>
      <c r="I493" s="71"/>
    </row>
    <row r="494" ht="30" customHeight="1" spans="1:9">
      <c r="A494" s="15"/>
      <c r="B494" s="71"/>
      <c r="C494" s="15"/>
      <c r="D494" s="15"/>
      <c r="E494" s="15"/>
      <c r="F494" s="72"/>
      <c r="G494" s="72"/>
      <c r="H494" s="15"/>
      <c r="I494" s="71"/>
    </row>
    <row r="495" ht="30" customHeight="1" spans="1:9">
      <c r="A495" s="15"/>
      <c r="B495" s="71"/>
      <c r="C495" s="15"/>
      <c r="D495" s="15"/>
      <c r="E495" s="15"/>
      <c r="F495" s="72"/>
      <c r="G495" s="72"/>
      <c r="H495" s="15"/>
      <c r="I495" s="71"/>
    </row>
    <row r="496" ht="30" customHeight="1" spans="1:9">
      <c r="A496" s="15"/>
      <c r="B496" s="71"/>
      <c r="C496" s="15"/>
      <c r="D496" s="15"/>
      <c r="E496" s="15"/>
      <c r="F496" s="72"/>
      <c r="G496" s="72"/>
      <c r="H496" s="15"/>
      <c r="I496" s="71"/>
    </row>
    <row r="497" ht="30" customHeight="1" spans="1:9">
      <c r="A497" s="15"/>
      <c r="B497" s="71"/>
      <c r="C497" s="15"/>
      <c r="D497" s="15"/>
      <c r="E497" s="15"/>
      <c r="F497" s="72"/>
      <c r="G497" s="72"/>
      <c r="H497" s="15"/>
      <c r="I497" s="71"/>
    </row>
    <row r="498" ht="30" customHeight="1" spans="1:9">
      <c r="A498" s="15"/>
      <c r="B498" s="71"/>
      <c r="C498" s="15"/>
      <c r="D498" s="15"/>
      <c r="E498" s="15"/>
      <c r="F498" s="72"/>
      <c r="G498" s="72"/>
      <c r="H498" s="15"/>
      <c r="I498" s="71"/>
    </row>
    <row r="499" ht="30" customHeight="1" spans="1:9">
      <c r="A499" s="15"/>
      <c r="B499" s="71"/>
      <c r="C499" s="15"/>
      <c r="D499" s="15"/>
      <c r="E499" s="15"/>
      <c r="F499" s="72"/>
      <c r="G499" s="72"/>
      <c r="H499" s="15"/>
      <c r="I499" s="71"/>
    </row>
    <row r="500" ht="30" customHeight="1" spans="1:9">
      <c r="A500" s="15"/>
      <c r="B500" s="71"/>
      <c r="C500" s="15"/>
      <c r="D500" s="15"/>
      <c r="E500" s="15"/>
      <c r="F500" s="72"/>
      <c r="G500" s="72"/>
      <c r="H500" s="15"/>
      <c r="I500" s="71"/>
    </row>
    <row r="501" ht="30" customHeight="1" spans="1:9">
      <c r="A501" s="15"/>
      <c r="B501" s="71"/>
      <c r="C501" s="15"/>
      <c r="D501" s="15"/>
      <c r="E501" s="15"/>
      <c r="F501" s="72"/>
      <c r="G501" s="72"/>
      <c r="H501" s="15"/>
      <c r="I501" s="71"/>
    </row>
    <row r="502" ht="30" customHeight="1" spans="1:9">
      <c r="A502" s="15"/>
      <c r="B502" s="71"/>
      <c r="C502" s="15"/>
      <c r="D502" s="15"/>
      <c r="E502" s="15"/>
      <c r="F502" s="72"/>
      <c r="G502" s="72"/>
      <c r="H502" s="15"/>
      <c r="I502" s="71"/>
    </row>
    <row r="503" ht="30" customHeight="1" spans="1:9">
      <c r="A503" s="15"/>
      <c r="B503" s="71"/>
      <c r="C503" s="15"/>
      <c r="D503" s="15"/>
      <c r="E503" s="15"/>
      <c r="F503" s="72"/>
      <c r="G503" s="72"/>
      <c r="H503" s="15"/>
      <c r="I503" s="71"/>
    </row>
    <row r="504" ht="30" customHeight="1" spans="1:9">
      <c r="A504" s="15"/>
      <c r="B504" s="71"/>
      <c r="C504" s="15"/>
      <c r="D504" s="15"/>
      <c r="E504" s="15"/>
      <c r="F504" s="72"/>
      <c r="G504" s="72"/>
      <c r="H504" s="15"/>
      <c r="I504" s="71"/>
    </row>
    <row r="505" ht="30" customHeight="1" spans="1:9">
      <c r="A505" s="15"/>
      <c r="B505" s="71"/>
      <c r="C505" s="15"/>
      <c r="D505" s="15"/>
      <c r="E505" s="15"/>
      <c r="F505" s="72"/>
      <c r="G505" s="72"/>
      <c r="H505" s="15"/>
      <c r="I505" s="71"/>
    </row>
    <row r="506" ht="30" customHeight="1" spans="1:9">
      <c r="A506" s="15"/>
      <c r="B506" s="71"/>
      <c r="C506" s="15"/>
      <c r="D506" s="15"/>
      <c r="E506" s="15"/>
      <c r="F506" s="72"/>
      <c r="G506" s="72"/>
      <c r="H506" s="15"/>
      <c r="I506" s="71"/>
    </row>
    <row r="507" ht="30" customHeight="1" spans="1:9">
      <c r="A507" s="15"/>
      <c r="B507" s="71"/>
      <c r="C507" s="15"/>
      <c r="D507" s="15"/>
      <c r="E507" s="15"/>
      <c r="F507" s="72"/>
      <c r="G507" s="72"/>
      <c r="H507" s="15"/>
      <c r="I507" s="71"/>
    </row>
    <row r="508" ht="30" customHeight="1" spans="1:9">
      <c r="A508" s="15"/>
      <c r="B508" s="71"/>
      <c r="C508" s="15"/>
      <c r="D508" s="15"/>
      <c r="E508" s="15"/>
      <c r="F508" s="72"/>
      <c r="G508" s="72"/>
      <c r="H508" s="15"/>
      <c r="I508" s="71"/>
    </row>
    <row r="509" ht="30" customHeight="1" spans="1:9">
      <c r="A509" s="15"/>
      <c r="B509" s="71"/>
      <c r="C509" s="15"/>
      <c r="D509" s="15"/>
      <c r="E509" s="15"/>
      <c r="F509" s="72"/>
      <c r="G509" s="72"/>
      <c r="H509" s="15"/>
      <c r="I509" s="71"/>
    </row>
    <row r="510" ht="30" customHeight="1" spans="1:9">
      <c r="A510" s="15"/>
      <c r="B510" s="71"/>
      <c r="C510" s="15"/>
      <c r="D510" s="15"/>
      <c r="E510" s="15"/>
      <c r="F510" s="72"/>
      <c r="G510" s="72"/>
      <c r="H510" s="15"/>
      <c r="I510" s="71"/>
    </row>
    <row r="511" ht="30" customHeight="1" spans="1:9">
      <c r="A511" s="15"/>
      <c r="B511" s="71"/>
      <c r="C511" s="15"/>
      <c r="D511" s="15"/>
      <c r="E511" s="15"/>
      <c r="F511" s="72"/>
      <c r="G511" s="72"/>
      <c r="H511" s="15"/>
      <c r="I511" s="71"/>
    </row>
    <row r="512" ht="30" customHeight="1" spans="1:9">
      <c r="A512" s="15"/>
      <c r="B512" s="71"/>
      <c r="C512" s="15"/>
      <c r="D512" s="15"/>
      <c r="E512" s="15"/>
      <c r="F512" s="72"/>
      <c r="G512" s="72"/>
      <c r="H512" s="15"/>
      <c r="I512" s="71"/>
    </row>
    <row r="513" ht="30" customHeight="1" spans="1:9">
      <c r="A513" s="15"/>
      <c r="B513" s="71"/>
      <c r="C513" s="15"/>
      <c r="D513" s="15"/>
      <c r="E513" s="15"/>
      <c r="F513" s="72"/>
      <c r="G513" s="72"/>
      <c r="H513" s="15"/>
      <c r="I513" s="71"/>
    </row>
    <row r="514" ht="30" customHeight="1" spans="1:9">
      <c r="A514" s="15"/>
      <c r="B514" s="71"/>
      <c r="C514" s="15"/>
      <c r="D514" s="15"/>
      <c r="E514" s="15"/>
      <c r="F514" s="72"/>
      <c r="G514" s="72"/>
      <c r="H514" s="15"/>
      <c r="I514" s="71"/>
    </row>
    <row r="515" ht="30" customHeight="1" spans="1:9">
      <c r="A515" s="15"/>
      <c r="B515" s="71"/>
      <c r="C515" s="15"/>
      <c r="D515" s="15"/>
      <c r="E515" s="15"/>
      <c r="F515" s="72"/>
      <c r="G515" s="72"/>
      <c r="H515" s="15"/>
      <c r="I515" s="71"/>
    </row>
    <row r="516" ht="30" customHeight="1" spans="1:9">
      <c r="A516" s="15"/>
      <c r="B516" s="71"/>
      <c r="C516" s="15"/>
      <c r="D516" s="15"/>
      <c r="E516" s="15"/>
      <c r="F516" s="72"/>
      <c r="G516" s="72"/>
      <c r="H516" s="15"/>
      <c r="I516" s="71"/>
    </row>
    <row r="517" ht="30" customHeight="1" spans="1:9">
      <c r="A517" s="15"/>
      <c r="B517" s="71"/>
      <c r="C517" s="15"/>
      <c r="D517" s="15"/>
      <c r="E517" s="15"/>
      <c r="F517" s="72"/>
      <c r="G517" s="72"/>
      <c r="H517" s="15"/>
      <c r="I517" s="71"/>
    </row>
    <row r="518" ht="30" customHeight="1" spans="1:9">
      <c r="A518" s="15"/>
      <c r="B518" s="71"/>
      <c r="C518" s="15"/>
      <c r="D518" s="15"/>
      <c r="E518" s="15"/>
      <c r="F518" s="72"/>
      <c r="G518" s="72"/>
      <c r="H518" s="15"/>
      <c r="I518" s="71"/>
    </row>
    <row r="519" ht="30" customHeight="1" spans="1:9">
      <c r="A519" s="15"/>
      <c r="B519" s="71"/>
      <c r="C519" s="15"/>
      <c r="D519" s="15"/>
      <c r="E519" s="15"/>
      <c r="F519" s="72"/>
      <c r="G519" s="72"/>
      <c r="H519" s="15"/>
      <c r="I519" s="71"/>
    </row>
    <row r="520" ht="30" customHeight="1" spans="1:9">
      <c r="A520" s="15"/>
      <c r="B520" s="71"/>
      <c r="C520" s="15"/>
      <c r="D520" s="15"/>
      <c r="E520" s="15"/>
      <c r="F520" s="72"/>
      <c r="G520" s="72"/>
      <c r="H520" s="15"/>
      <c r="I520" s="71"/>
    </row>
    <row r="521" ht="30" customHeight="1" spans="1:9">
      <c r="A521" s="15"/>
      <c r="B521" s="71"/>
      <c r="C521" s="15"/>
      <c r="D521" s="15"/>
      <c r="E521" s="15"/>
      <c r="F521" s="72"/>
      <c r="G521" s="72"/>
      <c r="H521" s="15"/>
      <c r="I521" s="71"/>
    </row>
    <row r="522" ht="30" customHeight="1" spans="1:9">
      <c r="A522" s="15"/>
      <c r="B522" s="71"/>
      <c r="C522" s="15"/>
      <c r="D522" s="15"/>
      <c r="E522" s="15"/>
      <c r="F522" s="72"/>
      <c r="G522" s="72"/>
      <c r="H522" s="15"/>
      <c r="I522" s="71"/>
    </row>
    <row r="523" ht="30" customHeight="1" spans="1:9">
      <c r="A523" s="15"/>
      <c r="B523" s="71"/>
      <c r="C523" s="15"/>
      <c r="D523" s="15"/>
      <c r="E523" s="15"/>
      <c r="F523" s="72"/>
      <c r="G523" s="72"/>
      <c r="H523" s="15"/>
      <c r="I523" s="71"/>
    </row>
    <row r="524" ht="30" customHeight="1" spans="1:9">
      <c r="A524" s="15"/>
      <c r="B524" s="71"/>
      <c r="C524" s="15"/>
      <c r="D524" s="15"/>
      <c r="E524" s="15"/>
      <c r="F524" s="72"/>
      <c r="G524" s="72"/>
      <c r="H524" s="15"/>
      <c r="I524" s="71"/>
    </row>
    <row r="525" ht="30" customHeight="1" spans="1:9">
      <c r="A525" s="15"/>
      <c r="B525" s="71"/>
      <c r="C525" s="15"/>
      <c r="D525" s="15"/>
      <c r="E525" s="15"/>
      <c r="F525" s="72"/>
      <c r="G525" s="72"/>
      <c r="H525" s="15"/>
      <c r="I525" s="71"/>
    </row>
    <row r="526" spans="1:9">
      <c r="A526" s="15"/>
      <c r="B526" s="71"/>
      <c r="C526" s="15"/>
      <c r="D526" s="15"/>
      <c r="E526" s="15"/>
      <c r="F526" s="72"/>
      <c r="G526" s="72"/>
      <c r="H526" s="15"/>
      <c r="I526" s="71"/>
    </row>
  </sheetData>
  <mergeCells count="1">
    <mergeCell ref="A1:I1"/>
  </mergeCells>
  <dataValidations count="1">
    <dataValidation type="list" allowBlank="1" showInputMessage="1" showErrorMessage="1" sqref="H21 H8:H12 H36:H41">
      <formula1>"续建,新开工,改扩建,前期工作"</formula1>
    </dataValidation>
  </dataValidations>
  <printOptions horizontalCentered="1"/>
  <pageMargins left="0.708333333333333" right="0.708333333333333" top="0.747916666666667" bottom="0.747916666666667" header="0.314583333333333" footer="0.314583333333333"/>
  <pageSetup paperSize="9" scale="81" orientation="landscape"/>
  <headerFooter alignWithMargins="0">
    <oddFooter>&amp;R第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保山市公路规划项目(原来)</vt:lpstr>
      <vt:lpstr>腾冲市公路规划项目</vt:lpstr>
      <vt:lpstr>保山市公路规划项目(原稿)</vt:lpstr>
      <vt:lpstr>既有公路里程整理</vt:lpstr>
      <vt:lpstr>Sheet1</vt:lpstr>
      <vt:lpstr>砚山县“十四五”项目表 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子朝媛</dc:creator>
  <cp:lastModifiedBy>蒙永银</cp:lastModifiedBy>
  <dcterms:created xsi:type="dcterms:W3CDTF">2006-09-16T00:00:00Z</dcterms:created>
  <cp:lastPrinted>2021-01-05T06:00:00Z</cp:lastPrinted>
  <dcterms:modified xsi:type="dcterms:W3CDTF">2024-05-27T07:54:57Z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