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10" windowHeight="12375" activeTab="1"/>
  </bookViews>
  <sheets>
    <sheet name="生产计划表（新）" sheetId="1" r:id="rId1"/>
    <sheet name="科技措施计划表" sheetId="2" r:id="rId2"/>
  </sheets>
  <calcPr calcId="144525"/>
</workbook>
</file>

<file path=xl/sharedStrings.xml><?xml version="1.0" encoding="utf-8"?>
<sst xmlns="http://schemas.openxmlformats.org/spreadsheetml/2006/main" count="597" uniqueCount="185">
  <si>
    <t>附件1</t>
  </si>
  <si>
    <t xml:space="preserve"> 砚山县2023年园艺作物及青饲料生产指导计划表(七)</t>
  </si>
  <si>
    <t>砚山县2023年畜牧业生产计划表（八）</t>
  </si>
  <si>
    <t>砚山县2023年畜牧业生产计划表（九）</t>
  </si>
  <si>
    <t>砚山县2023年畜牧业生产计划表（十）</t>
  </si>
  <si>
    <t>砚山县2023年渔业生产计划表（十一）</t>
  </si>
  <si>
    <t>砚山县2023年农机工作计划指标表（十二）</t>
  </si>
  <si>
    <t>2023年农业产业化、农产品加工业、休闲农业主要指标计划表（十三）</t>
  </si>
  <si>
    <t>2023年砚山县农产品质量安全监测任务分解表（十四）</t>
  </si>
  <si>
    <t xml:space="preserve">砚山县2023年种植业生产指导计划表（一）   </t>
  </si>
  <si>
    <t xml:space="preserve">          砚山县2023年种植业生产指导计划表（二）</t>
  </si>
  <si>
    <t xml:space="preserve">          砚山县2023年种植业生产指导计划表（三）</t>
  </si>
  <si>
    <t xml:space="preserve">   砚山县2023年种植业生产指导计划表（四）</t>
  </si>
  <si>
    <t xml:space="preserve">     砚山县2023年种植业生产指导计划表（五）</t>
  </si>
  <si>
    <t>砚山县2023年种植业生产指导计划表（六）</t>
  </si>
  <si>
    <t>单位:亩、吨</t>
  </si>
  <si>
    <t>单位：亩、万亩、吨</t>
  </si>
  <si>
    <r>
      <t xml:space="preserve">       </t>
    </r>
    <r>
      <rPr>
        <sz val="12"/>
        <rFont val="方正仿宋_GBK"/>
        <charset val="134"/>
      </rPr>
      <t>单位：亩、万亩、吨</t>
    </r>
  </si>
  <si>
    <t xml:space="preserve"> 项      目
地区</t>
  </si>
  <si>
    <t xml:space="preserve">2022年完成  </t>
  </si>
  <si>
    <t>2023年计划</t>
  </si>
  <si>
    <t>其中</t>
  </si>
  <si>
    <t>二、捕捞产量</t>
  </si>
  <si>
    <t>类别</t>
  </si>
  <si>
    <t>种植业</t>
  </si>
  <si>
    <t>养殖业</t>
  </si>
  <si>
    <t>地区</t>
  </si>
  <si>
    <t>全年农作物总播种面积</t>
  </si>
  <si>
    <t>一、粮豆作物</t>
  </si>
  <si>
    <t>1、小春粮豆</t>
  </si>
  <si>
    <t>续小春粮豆</t>
  </si>
  <si>
    <t>2、大春粮豆</t>
  </si>
  <si>
    <t>二、经济作物</t>
  </si>
  <si>
    <t>1、小春经济作物面积</t>
  </si>
  <si>
    <t>其      中</t>
  </si>
  <si>
    <t>③蔬菜面积</t>
  </si>
  <si>
    <t>其中：商品蔬菜</t>
  </si>
  <si>
    <t>2、大春经济作物</t>
  </si>
  <si>
    <t>三、其他农作物</t>
  </si>
  <si>
    <t>2023年水果
面积</t>
  </si>
  <si>
    <t>2023年青饲料</t>
  </si>
  <si>
    <t>乡（镇）</t>
  </si>
  <si>
    <t>生猪存栏（头）</t>
  </si>
  <si>
    <t>生猪出栏（头）</t>
  </si>
  <si>
    <t>猪肉产量（吨）</t>
  </si>
  <si>
    <t>肉牛存栏（头）</t>
  </si>
  <si>
    <t>肉牛出栏（头）</t>
  </si>
  <si>
    <t>县（市）</t>
  </si>
  <si>
    <t>牛肉产量（吨）</t>
  </si>
  <si>
    <t>牛奶产量（吨）</t>
  </si>
  <si>
    <t>肉羊存栏（只）</t>
  </si>
  <si>
    <t>肉羊出栏（只）</t>
  </si>
  <si>
    <t>羊肉产量（吨）</t>
  </si>
  <si>
    <t>家禽存栏（万只、羽）</t>
  </si>
  <si>
    <t>家禽出栏（万只、羽）</t>
  </si>
  <si>
    <t>禽肉产量（吨）</t>
  </si>
  <si>
    <t>禽蛋产量（吨）</t>
  </si>
  <si>
    <t>肉蛋奶总产量（吨）</t>
  </si>
  <si>
    <t>一、水产品养殖</t>
  </si>
  <si>
    <t>农机总动力  （万千瓦特）</t>
  </si>
  <si>
    <t>机耕
（万亩）</t>
  </si>
  <si>
    <t>机播机种
（万亩）</t>
  </si>
  <si>
    <t>机收（万亩）</t>
  </si>
  <si>
    <t>注销变型拖拉机拆解报废及牌证回收比例</t>
  </si>
  <si>
    <t>农业企业数量
(户)</t>
  </si>
  <si>
    <t>农业产业化龙头企业数量           (户)</t>
  </si>
  <si>
    <t>农业产业化龙头企业销售收入（万元）</t>
  </si>
  <si>
    <t xml:space="preserve">农产品加工产值
(万元)  </t>
  </si>
  <si>
    <t>休闲农业营业收入
(万元)</t>
  </si>
  <si>
    <t>休闲农业接待人次
(人次)</t>
  </si>
  <si>
    <t>新增农民专业合作社（个）</t>
  </si>
  <si>
    <t>新增家庭农场（个）</t>
  </si>
  <si>
    <t>地区（单位）</t>
  </si>
  <si>
    <t>监督抽查任务数(个/批次)</t>
  </si>
  <si>
    <t>例行监测任务数(个/批次)</t>
  </si>
  <si>
    <t>快速检测(个/批次)</t>
  </si>
  <si>
    <t>2022年</t>
  </si>
  <si>
    <t>2023年</t>
  </si>
  <si>
    <t>2022年实绩</t>
  </si>
  <si>
    <t>产量比2022年增减</t>
  </si>
  <si>
    <t>谷物</t>
  </si>
  <si>
    <t>豆类</t>
  </si>
  <si>
    <t>薯类</t>
  </si>
  <si>
    <t>产量比2022年</t>
  </si>
  <si>
    <t xml:space="preserve">   谷物
</t>
  </si>
  <si>
    <t>2022年
实绩</t>
  </si>
  <si>
    <t>2023年
计划</t>
  </si>
  <si>
    <t>面积比2022年绝对数</t>
  </si>
  <si>
    <t>±%</t>
  </si>
  <si>
    <t>①油菜</t>
  </si>
  <si>
    <t>②马芽花</t>
  </si>
  <si>
    <t>面积</t>
  </si>
  <si>
    <t>①辣椒</t>
  </si>
  <si>
    <t>②烤烟</t>
  </si>
  <si>
    <t>④花生</t>
  </si>
  <si>
    <t>⑤甘蔗</t>
  </si>
  <si>
    <t>⑥其它经作面积</t>
  </si>
  <si>
    <t>2023年绿肥计划</t>
  </si>
  <si>
    <t>青贮玉米</t>
  </si>
  <si>
    <t>饲草</t>
  </si>
  <si>
    <t>2022年完成数</t>
  </si>
  <si>
    <t>2023年计划数</t>
  </si>
  <si>
    <r>
      <rPr>
        <sz val="10"/>
        <rFont val="方正楷体_GBK"/>
        <charset val="134"/>
      </rPr>
      <t>增</t>
    </r>
    <r>
      <rPr>
        <sz val="10"/>
        <rFont val="方正楷体_GBK"/>
        <charset val="0"/>
      </rPr>
      <t xml:space="preserve">    </t>
    </r>
    <r>
      <rPr>
        <sz val="10"/>
        <rFont val="方正楷体_GBK"/>
        <charset val="134"/>
      </rPr>
      <t>幅</t>
    </r>
  </si>
  <si>
    <t>2023年划数</t>
  </si>
  <si>
    <t>小计</t>
  </si>
  <si>
    <t>1、池坝塘</t>
  </si>
  <si>
    <t>2、湖泊</t>
  </si>
  <si>
    <t>3、水库</t>
  </si>
  <si>
    <t>4、河沟</t>
  </si>
  <si>
    <t>5.稻田养殖</t>
  </si>
  <si>
    <t>其中冬水田养殖</t>
  </si>
  <si>
    <t>2022年
实际</t>
  </si>
  <si>
    <t>砚山县</t>
  </si>
  <si>
    <t>产量</t>
  </si>
  <si>
    <t>产量比2022年±</t>
  </si>
  <si>
    <t>绝对数</t>
  </si>
  <si>
    <t>%</t>
  </si>
  <si>
    <t>马铃薯</t>
  </si>
  <si>
    <t>2022年实际</t>
  </si>
  <si>
    <t>县农业农村科学技术局</t>
  </si>
  <si>
    <t>—</t>
  </si>
  <si>
    <t>小麦</t>
  </si>
  <si>
    <t>冬玉米</t>
  </si>
  <si>
    <t>大豆</t>
  </si>
  <si>
    <t>蚕豆</t>
  </si>
  <si>
    <t>杂粮（含豌豆）</t>
  </si>
  <si>
    <t>其中：豌豆</t>
  </si>
  <si>
    <t>稻谷</t>
  </si>
  <si>
    <t>玉米</t>
  </si>
  <si>
    <t>杂粮</t>
  </si>
  <si>
    <t>杂豆</t>
  </si>
  <si>
    <t>三七</t>
  </si>
  <si>
    <t>万寿菊</t>
  </si>
  <si>
    <t>生姜及其它</t>
  </si>
  <si>
    <t>砚 山</t>
  </si>
  <si>
    <t>阿舍</t>
  </si>
  <si>
    <t>全县</t>
  </si>
  <si>
    <r>
      <rPr>
        <sz val="10"/>
        <rFont val="方正楷体_GBK"/>
        <charset val="134"/>
      </rPr>
      <t>砚</t>
    </r>
    <r>
      <rPr>
        <sz val="10"/>
        <rFont val="Times New Roman"/>
        <charset val="134"/>
      </rPr>
      <t xml:space="preserve"> </t>
    </r>
    <r>
      <rPr>
        <sz val="10"/>
        <rFont val="方正楷体_GBK"/>
        <charset val="134"/>
      </rPr>
      <t>山</t>
    </r>
  </si>
  <si>
    <t>阿舍乡</t>
  </si>
  <si>
    <t>％</t>
  </si>
  <si>
    <t>水稻旱作</t>
  </si>
  <si>
    <t>平远</t>
  </si>
  <si>
    <t>平远镇</t>
  </si>
  <si>
    <t>实绩</t>
  </si>
  <si>
    <t>计划</t>
  </si>
  <si>
    <t>产量（折原粮）</t>
  </si>
  <si>
    <t>稼依</t>
  </si>
  <si>
    <t>稼依镇</t>
  </si>
  <si>
    <t>维摩</t>
  </si>
  <si>
    <t>维摩乡</t>
  </si>
  <si>
    <t>盘龙</t>
  </si>
  <si>
    <t>江那镇</t>
  </si>
  <si>
    <t>八嘎</t>
  </si>
  <si>
    <t>盘龙乡</t>
  </si>
  <si>
    <t>者腊</t>
  </si>
  <si>
    <t>者腊乡</t>
  </si>
  <si>
    <t>蚌峨</t>
  </si>
  <si>
    <t>干河乡</t>
  </si>
  <si>
    <t>阿猛</t>
  </si>
  <si>
    <t>阿猛镇</t>
  </si>
  <si>
    <t>干河</t>
  </si>
  <si>
    <t>八嘎乡</t>
  </si>
  <si>
    <t>江那</t>
  </si>
  <si>
    <t>蚌峨乡</t>
  </si>
  <si>
    <t>说明：定量检测（监督抽查、例行监测）任务按照“1.5批次/千人进行分配，监测任务总数为714批次。种植业例行监测由县绿色食品发展中心完成，种植业监督抽查由县综合执法大队完成，养殖业例行监测由县动物卫生监督所完成，快速检测由各乡镇农产品质量安全监管站完成。</t>
  </si>
  <si>
    <t>注：稻田养殖面积不统计在水产品养殖面积中。</t>
  </si>
  <si>
    <t>附件2</t>
  </si>
  <si>
    <t xml:space="preserve"> 砚山县2023年农业科技措施推广计划表（一）</t>
  </si>
  <si>
    <t>砚山县2023年辣椒示范基地计划任务表（二）</t>
  </si>
  <si>
    <t xml:space="preserve">  单位：万亩、期</t>
  </si>
  <si>
    <t>一、水稻旱作面积</t>
  </si>
  <si>
    <t>二、大豆玉米带状复合种植面积</t>
  </si>
  <si>
    <t>三、粮食作物间套种面积</t>
  </si>
  <si>
    <t>四、地膜覆盖面积</t>
  </si>
  <si>
    <t>五、测土配方施肥面积</t>
  </si>
  <si>
    <t>六、主要农作物重大病虫害专业化统防统治面积</t>
  </si>
  <si>
    <t>七、主要农作物绿色防控 面积</t>
  </si>
  <si>
    <t>八、农作物产地检疫</t>
  </si>
  <si>
    <t>九、科学安全用药技术宣传、农药减量培训</t>
  </si>
  <si>
    <t>面积（亩）</t>
  </si>
  <si>
    <t>万亩示范区 （万亩以上）</t>
  </si>
  <si>
    <t>千亩示范区（千亩以上）</t>
  </si>
  <si>
    <t>百亩示范区 （百亩以上）</t>
  </si>
  <si>
    <t>辣椒小镇（个）</t>
  </si>
  <si>
    <t>辣椒工厂化育苗（亩）</t>
  </si>
</sst>
</file>

<file path=xl/styles.xml><?xml version="1.0" encoding="utf-8"?>
<styleSheet xmlns="http://schemas.openxmlformats.org/spreadsheetml/2006/main">
  <numFmts count="13">
    <numFmt numFmtId="176" formatCode="0_);[Red]\(0\)"/>
    <numFmt numFmtId="177" formatCode="0.0000_ "/>
    <numFmt numFmtId="178" formatCode="0.00_ "/>
    <numFmt numFmtId="179" formatCode="0.0;_ "/>
    <numFmt numFmtId="180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81" formatCode="0_ "/>
    <numFmt numFmtId="182" formatCode="0.0_ "/>
    <numFmt numFmtId="183" formatCode="0.0_);[Red]\(0.0\)"/>
    <numFmt numFmtId="184" formatCode="0.0;_ᰀ"/>
  </numFmts>
  <fonts count="65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1"/>
      <color theme="1"/>
      <name val="方正楷体_GBK"/>
      <charset val="134"/>
    </font>
    <font>
      <sz val="14"/>
      <name val="方正黑体_GBK"/>
      <charset val="134"/>
    </font>
    <font>
      <sz val="11"/>
      <name val="方正楷体_GBK"/>
      <charset val="134"/>
    </font>
    <font>
      <sz val="11"/>
      <name val="宋体"/>
      <charset val="134"/>
    </font>
    <font>
      <sz val="11"/>
      <name val="方正楷体_GBK"/>
      <charset val="0"/>
    </font>
    <font>
      <sz val="12"/>
      <name val="方正楷体_GBK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sz val="11"/>
      <name val="方正仿宋简体"/>
      <charset val="134"/>
    </font>
    <font>
      <sz val="11"/>
      <name val="方正小标宋_GBK"/>
      <charset val="134"/>
    </font>
    <font>
      <b/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0"/>
      <name val="方正楷体_GBK"/>
      <charset val="134"/>
    </font>
    <font>
      <sz val="10"/>
      <color rgb="FFFF0000"/>
      <name val="宋体"/>
      <charset val="134"/>
    </font>
    <font>
      <sz val="18"/>
      <name val="方正黑体_GBK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0"/>
      <name val="Times New Roman"/>
      <charset val="0"/>
    </font>
    <font>
      <sz val="12"/>
      <name val="方正楷体_GBK"/>
      <charset val="0"/>
    </font>
    <font>
      <sz val="10"/>
      <name val="方正仿宋_GBK"/>
      <charset val="134"/>
    </font>
    <font>
      <sz val="10"/>
      <name val="Times New Roman"/>
      <charset val="134"/>
    </font>
    <font>
      <sz val="14"/>
      <name val="方正楷体_GBK"/>
      <charset val="134"/>
    </font>
    <font>
      <sz val="16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4"/>
      <name val="方正小标宋_GBK"/>
      <charset val="134"/>
    </font>
    <font>
      <sz val="10"/>
      <name val="方正楷体_GBK"/>
      <charset val="0"/>
    </font>
    <font>
      <sz val="12"/>
      <color rgb="FFFF0000"/>
      <name val="方正楷体_GBK"/>
      <charset val="134"/>
    </font>
    <font>
      <sz val="14"/>
      <color rgb="FFFF0000"/>
      <name val="方正小标宋_GBK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FF0000"/>
      <name val="方正楷体_GBK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方正楷体_GBK"/>
      <charset val="134"/>
    </font>
    <font>
      <sz val="18"/>
      <name val="方正小标宋_GBK"/>
      <charset val="134"/>
    </font>
    <font>
      <sz val="14"/>
      <name val="Times New Roman"/>
      <charset val="0"/>
    </font>
    <font>
      <sz val="14"/>
      <name val="Times New Roman"/>
      <charset val="134"/>
    </font>
    <font>
      <sz val="18"/>
      <name val="方正黑体_GBK"/>
      <charset val="0"/>
    </font>
    <font>
      <sz val="11"/>
      <name val="Times New Roman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59" fillId="1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64" fillId="5" borderId="26" applyNumberFormat="0" applyAlignment="0" applyProtection="0">
      <alignment vertical="center"/>
    </xf>
    <xf numFmtId="0" fontId="52" fillId="5" borderId="19" applyNumberFormat="0" applyAlignment="0" applyProtection="0">
      <alignment vertical="center"/>
    </xf>
    <xf numFmtId="0" fontId="63" fillId="27" borderId="25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5" fillId="0" borderId="0"/>
  </cellStyleXfs>
  <cellXfs count="18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4" fillId="0" borderId="0" xfId="0" applyFont="1" applyFill="1" applyBorder="1" applyAlignment="1"/>
    <xf numFmtId="178" fontId="15" fillId="0" borderId="0" xfId="0" applyNumberFormat="1" applyFont="1" applyFill="1" applyBorder="1" applyAlignment="1"/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81" fontId="19" fillId="0" borderId="4" xfId="0" applyNumberFormat="1" applyFont="1" applyFill="1" applyBorder="1" applyAlignment="1">
      <alignment horizontal="center" vertical="center"/>
    </xf>
    <xf numFmtId="178" fontId="19" fillId="0" borderId="4" xfId="0" applyNumberFormat="1" applyFont="1" applyFill="1" applyBorder="1" applyAlignment="1">
      <alignment horizontal="center" vertical="center"/>
    </xf>
    <xf numFmtId="182" fontId="19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1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81" fontId="21" fillId="0" borderId="4" xfId="0" applyNumberFormat="1" applyFont="1" applyFill="1" applyBorder="1" applyAlignment="1">
      <alignment horizontal="center" vertical="center"/>
    </xf>
    <xf numFmtId="182" fontId="21" fillId="0" borderId="4" xfId="0" applyNumberFormat="1" applyFont="1" applyFill="1" applyBorder="1" applyAlignment="1">
      <alignment horizontal="center" vertical="center"/>
    </xf>
    <xf numFmtId="178" fontId="21" fillId="0" borderId="4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82" fontId="21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181" fontId="21" fillId="0" borderId="4" xfId="0" applyNumberFormat="1" applyFont="1" applyFill="1" applyBorder="1" applyAlignment="1">
      <alignment horizontal="center" vertical="center" shrinkToFit="1"/>
    </xf>
    <xf numFmtId="182" fontId="21" fillId="0" borderId="4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shrinkToFit="1"/>
    </xf>
    <xf numFmtId="181" fontId="21" fillId="0" borderId="1" xfId="0" applyNumberFormat="1" applyFont="1" applyFill="1" applyBorder="1" applyAlignment="1">
      <alignment horizontal="center" vertical="center" shrinkToFit="1"/>
    </xf>
    <xf numFmtId="181" fontId="21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/>
    <xf numFmtId="178" fontId="19" fillId="0" borderId="0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81" fontId="21" fillId="0" borderId="4" xfId="0" applyNumberFormat="1" applyFont="1" applyFill="1" applyBorder="1" applyAlignment="1">
      <alignment horizontal="center" vertical="center" wrapText="1"/>
    </xf>
    <xf numFmtId="178" fontId="21" fillId="0" borderId="4" xfId="0" applyNumberFormat="1" applyFont="1" applyFill="1" applyBorder="1" applyAlignment="1">
      <alignment horizontal="center" vertical="center" wrapText="1"/>
    </xf>
    <xf numFmtId="178" fontId="19" fillId="0" borderId="4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82" fontId="19" fillId="0" borderId="4" xfId="0" applyNumberFormat="1" applyFont="1" applyFill="1" applyBorder="1" applyAlignment="1">
      <alignment horizontal="center" vertical="center" wrapText="1"/>
    </xf>
    <xf numFmtId="182" fontId="19" fillId="0" borderId="4" xfId="0" applyNumberFormat="1" applyFont="1" applyFill="1" applyBorder="1" applyAlignment="1" applyProtection="1">
      <alignment horizontal="center" vertical="center" shrinkToFit="1"/>
    </xf>
    <xf numFmtId="183" fontId="19" fillId="0" borderId="1" xfId="0" applyNumberFormat="1" applyFont="1" applyFill="1" applyBorder="1" applyAlignment="1" applyProtection="1">
      <alignment horizontal="center" vertical="center"/>
    </xf>
    <xf numFmtId="181" fontId="19" fillId="0" borderId="4" xfId="0" applyNumberFormat="1" applyFont="1" applyFill="1" applyBorder="1" applyAlignment="1" applyProtection="1">
      <alignment horizontal="center" vertical="center" shrinkToFit="1"/>
    </xf>
    <xf numFmtId="178" fontId="19" fillId="0" borderId="4" xfId="0" applyNumberFormat="1" applyFont="1" applyFill="1" applyBorder="1" applyAlignment="1" applyProtection="1">
      <alignment horizontal="center" vertical="center" shrinkToFit="1"/>
    </xf>
    <xf numFmtId="183" fontId="21" fillId="0" borderId="1" xfId="0" applyNumberFormat="1" applyFont="1" applyFill="1" applyBorder="1" applyAlignment="1" applyProtection="1">
      <alignment horizontal="center" vertical="center"/>
    </xf>
    <xf numFmtId="182" fontId="21" fillId="0" borderId="1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center" vertical="center"/>
    </xf>
    <xf numFmtId="183" fontId="21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 applyProtection="1">
      <alignment horizontal="center" vertical="center"/>
    </xf>
    <xf numFmtId="184" fontId="21" fillId="0" borderId="1" xfId="0" applyNumberFormat="1" applyFont="1" applyFill="1" applyBorder="1" applyAlignment="1" applyProtection="1">
      <alignment horizontal="center" vertical="center"/>
    </xf>
    <xf numFmtId="179" fontId="21" fillId="0" borderId="1" xfId="0" applyNumberFormat="1" applyFont="1" applyFill="1" applyBorder="1" applyAlignment="1" applyProtection="1">
      <alignment horizontal="center" vertical="center"/>
    </xf>
    <xf numFmtId="181" fontId="19" fillId="0" borderId="1" xfId="0" applyNumberFormat="1" applyFont="1" applyFill="1" applyBorder="1" applyAlignment="1">
      <alignment horizontal="center" vertical="center" shrinkToFit="1"/>
    </xf>
    <xf numFmtId="0" fontId="26" fillId="0" borderId="0" xfId="0" applyNumberFormat="1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183" fontId="27" fillId="0" borderId="4" xfId="0" applyNumberFormat="1" applyFont="1" applyFill="1" applyBorder="1" applyAlignment="1" applyProtection="1">
      <alignment horizontal="center" vertical="center"/>
    </xf>
    <xf numFmtId="178" fontId="28" fillId="0" borderId="1" xfId="0" applyNumberFormat="1" applyFont="1" applyFill="1" applyBorder="1" applyAlignment="1" applyProtection="1">
      <alignment horizontal="center" vertical="center"/>
    </xf>
    <xf numFmtId="183" fontId="28" fillId="0" borderId="1" xfId="0" applyNumberFormat="1" applyFont="1" applyFill="1" applyBorder="1" applyAlignment="1" applyProtection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81" fontId="24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181" fontId="24" fillId="0" borderId="1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181" fontId="2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78" fontId="24" fillId="0" borderId="1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82" fontId="24" fillId="0" borderId="1" xfId="50" applyNumberFormat="1" applyFont="1" applyFill="1" applyBorder="1" applyAlignment="1">
      <alignment horizontal="center" vertical="center"/>
    </xf>
    <xf numFmtId="182" fontId="2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4" fillId="0" borderId="10" xfId="2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36" fillId="0" borderId="10" xfId="2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" xfId="2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39" fillId="0" borderId="0" xfId="0" applyFont="1" applyFill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178" fontId="40" fillId="0" borderId="2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2" fillId="0" borderId="0" xfId="0" applyNumberFormat="1" applyFont="1" applyFill="1" applyAlignment="1">
      <alignment vertical="center"/>
    </xf>
    <xf numFmtId="0" fontId="16" fillId="0" borderId="10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9" fontId="40" fillId="0" borderId="2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9" fontId="4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44" fillId="0" borderId="0" xfId="0" applyNumberFormat="1" applyFont="1" applyFill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176" fontId="45" fillId="0" borderId="1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H21"/>
  <sheetViews>
    <sheetView zoomScale="85" zoomScaleNormal="85" workbookViewId="0">
      <selection activeCell="BU26" sqref="BU26"/>
    </sheetView>
  </sheetViews>
  <sheetFormatPr defaultColWidth="8" defaultRowHeight="14.25"/>
  <cols>
    <col min="1" max="1" width="13.75" style="24" customWidth="1"/>
    <col min="2" max="2" width="15.875" style="24" customWidth="1"/>
    <col min="3" max="3" width="15.5" style="24" customWidth="1"/>
    <col min="4" max="4" width="16.25" style="24" customWidth="1"/>
    <col min="5" max="5" width="11.75" style="24" customWidth="1"/>
    <col min="6" max="6" width="14.75" style="24" customWidth="1"/>
    <col min="7" max="7" width="14" style="24" customWidth="1"/>
    <col min="8" max="8" width="11.75" style="24" customWidth="1"/>
    <col min="9" max="9" width="12.625" style="24" customWidth="1"/>
    <col min="10" max="10" width="9" style="24" customWidth="1"/>
    <col min="11" max="11" width="9.31666666666667" style="24" customWidth="1"/>
    <col min="12" max="12" width="7.75" style="24" customWidth="1"/>
    <col min="13" max="13" width="8.25" style="24" customWidth="1"/>
    <col min="14" max="14" width="8.75" style="24" customWidth="1"/>
    <col min="15" max="15" width="8.63333333333333" style="24" customWidth="1"/>
    <col min="16" max="16" width="8" style="24" customWidth="1"/>
    <col min="17" max="24" width="8.625" style="24" customWidth="1"/>
    <col min="25" max="26" width="6.5" style="24" customWidth="1"/>
    <col min="27" max="27" width="6.125" style="24" customWidth="1"/>
    <col min="28" max="30" width="6.5" style="24" customWidth="1"/>
    <col min="31" max="31" width="5.625" style="24" customWidth="1"/>
    <col min="32" max="38" width="6.125" style="24" customWidth="1"/>
    <col min="39" max="39" width="5.375" style="24" customWidth="1"/>
    <col min="40" max="40" width="6.125" style="25" customWidth="1"/>
    <col min="41" max="41" width="6.125" style="24" customWidth="1"/>
    <col min="42" max="42" width="9.5" style="24" customWidth="1"/>
    <col min="43" max="43" width="5.375" style="24" customWidth="1"/>
    <col min="44" max="44" width="8.375" style="24" customWidth="1"/>
    <col min="45" max="45" width="7.875" style="24" customWidth="1"/>
    <col min="46" max="46" width="8.75" style="24" customWidth="1"/>
    <col min="47" max="47" width="8.875" style="24" customWidth="1"/>
    <col min="48" max="48" width="5.25" style="24" customWidth="1"/>
    <col min="49" max="49" width="6.75" style="24" customWidth="1"/>
    <col min="50" max="50" width="6.375" style="24" customWidth="1"/>
    <col min="51" max="51" width="5.75" style="24" customWidth="1"/>
    <col min="52" max="52" width="5.25" style="24" customWidth="1"/>
    <col min="53" max="53" width="7.75" style="24" customWidth="1"/>
    <col min="54" max="55" width="6.125" style="24" customWidth="1"/>
    <col min="56" max="56" width="6" style="24" customWidth="1"/>
    <col min="57" max="57" width="7.625" style="24" customWidth="1"/>
    <col min="58" max="65" width="5.375" style="24" customWidth="1"/>
    <col min="66" max="66" width="10.625" style="24" customWidth="1"/>
    <col min="67" max="67" width="9.25" style="26" customWidth="1"/>
    <col min="68" max="68" width="9.375" style="24" customWidth="1"/>
    <col min="69" max="69" width="10.25" style="26" customWidth="1"/>
    <col min="70" max="70" width="10" style="26" customWidth="1"/>
    <col min="71" max="72" width="9.375" style="24" customWidth="1"/>
    <col min="73" max="73" width="10.75" style="24" customWidth="1"/>
    <col min="74" max="77" width="9.375" style="24" customWidth="1"/>
    <col min="78" max="78" width="10.875" style="24" customWidth="1"/>
    <col min="79" max="79" width="6.875" style="24" customWidth="1"/>
    <col min="80" max="80" width="6.75" style="24" customWidth="1"/>
    <col min="81" max="81" width="6.5" style="24" customWidth="1"/>
    <col min="82" max="82" width="7" style="24" customWidth="1"/>
    <col min="83" max="83" width="7.625" style="24" customWidth="1"/>
    <col min="84" max="84" width="7.375" style="24" customWidth="1"/>
    <col min="85" max="85" width="6.625" style="24" customWidth="1"/>
    <col min="86" max="86" width="6.875" style="24" customWidth="1"/>
    <col min="87" max="87" width="9.25" style="24" customWidth="1"/>
    <col min="88" max="88" width="6" style="24" customWidth="1"/>
    <col min="89" max="89" width="6.375" style="24" customWidth="1"/>
    <col min="90" max="90" width="5.875" style="24" customWidth="1"/>
    <col min="91" max="91" width="7.5" style="24" customWidth="1"/>
    <col min="92" max="92" width="5.125" style="24" customWidth="1"/>
    <col min="93" max="93" width="6.5" style="24" customWidth="1"/>
    <col min="94" max="94" width="6.125" style="24" customWidth="1"/>
    <col min="95" max="95" width="6.875" style="24" customWidth="1"/>
    <col min="96" max="96" width="7" style="24" customWidth="1"/>
    <col min="97" max="97" width="6.375" style="24" customWidth="1"/>
    <col min="98" max="99" width="8" style="21"/>
    <col min="100" max="100" width="23.875" style="21" customWidth="1"/>
    <col min="101" max="101" width="27.75" style="21" customWidth="1"/>
    <col min="102" max="102" width="21.75" style="21" customWidth="1"/>
    <col min="103" max="103" width="20" style="21" customWidth="1"/>
    <col min="104" max="104" width="20.75" style="21" customWidth="1"/>
    <col min="105" max="105" width="6" customWidth="1"/>
    <col min="106" max="106" width="6.61666666666667" customWidth="1"/>
    <col min="107" max="107" width="6.325" customWidth="1"/>
    <col min="108" max="108" width="5.375" customWidth="1"/>
    <col min="109" max="109" width="5.75" customWidth="1"/>
    <col min="110" max="110" width="6.25" customWidth="1"/>
    <col min="111" max="111" width="6.61666666666667" customWidth="1"/>
    <col min="112" max="112" width="5.5" customWidth="1"/>
    <col min="113" max="113" width="5.75" customWidth="1"/>
    <col min="114" max="115" width="5.375" customWidth="1"/>
    <col min="116" max="116" width="5.625" customWidth="1"/>
    <col min="117" max="117" width="6.25" customWidth="1"/>
    <col min="118" max="118" width="6.75" customWidth="1"/>
    <col min="119" max="120" width="6.625" customWidth="1"/>
    <col min="121" max="121" width="7" customWidth="1"/>
    <col min="122" max="122" width="6.5" customWidth="1"/>
    <col min="123" max="123" width="6.75" customWidth="1"/>
    <col min="124" max="124" width="6.875" customWidth="1"/>
    <col min="125" max="125" width="6.76666666666667" style="21" customWidth="1"/>
    <col min="126" max="126" width="8.125" style="27" customWidth="1"/>
    <col min="127" max="127" width="6.375" style="21" customWidth="1"/>
    <col min="128" max="128" width="6.625" style="21" customWidth="1"/>
    <col min="129" max="129" width="6.75" style="21" customWidth="1"/>
    <col min="130" max="130" width="8.75" style="21" customWidth="1"/>
    <col min="131" max="131" width="6.5" style="21" customWidth="1"/>
    <col min="132" max="132" width="7" style="21" customWidth="1"/>
    <col min="133" max="133" width="6.875" style="21" customWidth="1"/>
    <col min="134" max="134" width="7.375" style="21" customWidth="1"/>
    <col min="135" max="135" width="6.875" style="21" customWidth="1"/>
    <col min="136" max="136" width="6.375" style="21" customWidth="1"/>
    <col min="137" max="137" width="7.125" style="21" customWidth="1"/>
    <col min="138" max="139" width="6.5" style="21" customWidth="1"/>
    <col min="140" max="140" width="7.375" style="21" customWidth="1"/>
    <col min="141" max="141" width="6.875" style="21" customWidth="1"/>
    <col min="142" max="142" width="7.5" style="21" customWidth="1"/>
    <col min="143" max="144" width="6.75" style="21" customWidth="1"/>
    <col min="145" max="145" width="7.25" style="21" customWidth="1"/>
    <col min="146" max="146" width="6.375" style="21" customWidth="1"/>
    <col min="147" max="147" width="6.875" style="21" customWidth="1"/>
    <col min="148" max="148" width="6.375" style="21" customWidth="1"/>
    <col min="149" max="149" width="6.25" style="21" customWidth="1"/>
    <col min="150" max="150" width="6.025" style="21" customWidth="1"/>
    <col min="151" max="151" width="6.625" style="21" customWidth="1"/>
    <col min="152" max="152" width="6.125" style="21" customWidth="1"/>
    <col min="153" max="153" width="6.875" style="21" customWidth="1"/>
    <col min="154" max="154" width="7" style="21" customWidth="1"/>
    <col min="155" max="155" width="6.875" style="21" customWidth="1"/>
    <col min="156" max="156" width="6.125" style="21" customWidth="1"/>
    <col min="157" max="157" width="6.25" style="21" customWidth="1"/>
    <col min="158" max="158" width="6.125" style="21" customWidth="1"/>
    <col min="159" max="159" width="5.875" style="21" customWidth="1"/>
    <col min="160" max="160" width="7.375" style="21" customWidth="1"/>
    <col min="161" max="161" width="6.25" style="21" customWidth="1"/>
    <col min="162" max="162" width="6.375" style="21" customWidth="1"/>
    <col min="163" max="163" width="5.375" style="28" customWidth="1"/>
    <col min="164" max="164" width="5.875" style="21" customWidth="1"/>
    <col min="165" max="165" width="5.75" style="21" customWidth="1"/>
    <col min="166" max="166" width="7.5" style="21" customWidth="1"/>
    <col min="167" max="167" width="7.75" style="21" customWidth="1"/>
    <col min="168" max="168" width="6.5" style="21" customWidth="1"/>
    <col min="169" max="169" width="5.5" style="21" customWidth="1"/>
    <col min="170" max="170" width="5.25" style="21" customWidth="1"/>
    <col min="171" max="171" width="6.125" style="21" customWidth="1"/>
    <col min="172" max="172" width="5.25" style="21" customWidth="1"/>
    <col min="173" max="174" width="5.5" style="21" customWidth="1"/>
    <col min="175" max="175" width="4.875" style="21" customWidth="1"/>
    <col min="176" max="176" width="5.25" style="21" customWidth="1"/>
    <col min="177" max="177" width="7" style="21" customWidth="1"/>
    <col min="178" max="178" width="5.375" style="21" customWidth="1"/>
    <col min="179" max="179" width="6.375" style="21" customWidth="1"/>
    <col min="180" max="180" width="5.375" style="21" customWidth="1"/>
    <col min="181" max="181" width="6.5" style="21" customWidth="1"/>
    <col min="182" max="182" width="7" style="21" customWidth="1"/>
    <col min="183" max="183" width="7.5" style="21" customWidth="1"/>
    <col min="184" max="187" width="8" style="21"/>
    <col min="188" max="188" width="13.375" style="21" customWidth="1"/>
    <col min="189" max="189" width="14.125" style="21" customWidth="1"/>
    <col min="190" max="190" width="12" style="21" customWidth="1"/>
    <col min="191" max="191" width="11.125" style="21" customWidth="1"/>
    <col min="192" max="192" width="12" style="21" customWidth="1"/>
    <col min="193" max="193" width="12.875" style="21" customWidth="1"/>
    <col min="194" max="194" width="12.75" style="21" customWidth="1"/>
    <col min="195" max="195" width="12.375" style="21" customWidth="1"/>
    <col min="196" max="196" width="15.5833333333333" style="21" customWidth="1"/>
    <col min="197" max="198" width="8" style="21"/>
    <col min="199" max="199" width="9" style="21" customWidth="1"/>
    <col min="200" max="201" width="8" style="21"/>
    <col min="202" max="202" width="8.96666666666667" style="21" customWidth="1"/>
    <col min="203" max="204" width="9.25" style="21" customWidth="1"/>
    <col min="205" max="205" width="9.375" style="21" customWidth="1"/>
    <col min="206" max="206" width="9.75" style="21" customWidth="1"/>
    <col min="207" max="207" width="10.375" style="21" customWidth="1"/>
    <col min="208" max="208" width="9.55" style="21" customWidth="1"/>
    <col min="209" max="209" width="10.8833333333333" style="21" customWidth="1"/>
    <col min="210" max="210" width="6.75833333333333" style="21" customWidth="1"/>
    <col min="211" max="211" width="5.28333333333333" style="21" customWidth="1"/>
    <col min="212" max="212" width="23.25" style="21" customWidth="1"/>
    <col min="213" max="213" width="22.625" style="21" customWidth="1"/>
    <col min="214" max="214" width="20.375" style="21" customWidth="1"/>
    <col min="215" max="215" width="27.5" style="21" customWidth="1"/>
    <col min="216" max="216" width="34.375" style="21" customWidth="1"/>
    <col min="217" max="16384" width="8" style="21"/>
  </cols>
  <sheetData>
    <row r="1" ht="25.5" spans="1:216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71"/>
      <c r="BP1" s="30"/>
      <c r="BQ1" s="71"/>
      <c r="BR1" s="71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V1" s="92" t="s">
        <v>1</v>
      </c>
      <c r="CW1" s="92"/>
      <c r="CX1" s="92"/>
      <c r="CY1" s="92"/>
      <c r="CZ1" s="92"/>
      <c r="DA1" s="103" t="s">
        <v>2</v>
      </c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4" t="s">
        <v>3</v>
      </c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103" t="s">
        <v>4</v>
      </c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25"/>
      <c r="FH1" s="103"/>
      <c r="FI1" s="103"/>
      <c r="FJ1" s="126" t="s">
        <v>5</v>
      </c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E1" s="160" t="s">
        <v>6</v>
      </c>
      <c r="GF1" s="160"/>
      <c r="GG1" s="160"/>
      <c r="GH1" s="160"/>
      <c r="GI1" s="160"/>
      <c r="GJ1" s="160"/>
      <c r="GK1" s="160"/>
      <c r="GL1" s="160"/>
      <c r="GM1" s="160"/>
      <c r="GN1" s="160"/>
      <c r="GP1" s="169" t="s">
        <v>7</v>
      </c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78" t="s">
        <v>8</v>
      </c>
      <c r="HE1" s="178"/>
      <c r="HF1" s="178"/>
      <c r="HG1" s="178"/>
      <c r="HH1" s="178"/>
    </row>
    <row r="2" ht="22.5" spans="1:216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 t="s">
        <v>10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 t="s">
        <v>11</v>
      </c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">
        <v>12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 t="s">
        <v>13</v>
      </c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 t="s">
        <v>14</v>
      </c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V2" s="92"/>
      <c r="CW2" s="92"/>
      <c r="CX2" s="92"/>
      <c r="CY2" s="92"/>
      <c r="CZ2" s="92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25"/>
      <c r="FH2" s="103"/>
      <c r="FI2" s="103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56" t="s">
        <v>15</v>
      </c>
      <c r="FZ2" s="156"/>
      <c r="GA2" s="156"/>
      <c r="GB2" s="156"/>
      <c r="GC2" s="161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78"/>
      <c r="HE2" s="178"/>
      <c r="HF2" s="178"/>
      <c r="HG2" s="178"/>
      <c r="HH2" s="178"/>
    </row>
    <row r="3" s="21" customFormat="1" ht="27" customHeight="1" spans="1:216">
      <c r="A3" s="32"/>
      <c r="B3" s="32"/>
      <c r="C3" s="32"/>
      <c r="D3" s="32"/>
      <c r="E3" s="32"/>
      <c r="F3" s="32"/>
      <c r="G3" s="32"/>
      <c r="H3" s="33" t="s">
        <v>16</v>
      </c>
      <c r="I3" s="49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3" t="s">
        <v>16</v>
      </c>
      <c r="AR3" s="49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49"/>
      <c r="BJ3" s="49"/>
      <c r="BK3" s="68"/>
      <c r="BL3" s="69" t="s">
        <v>16</v>
      </c>
      <c r="BM3" s="68"/>
      <c r="BN3" s="49"/>
      <c r="BO3" s="72"/>
      <c r="BP3" s="49"/>
      <c r="BQ3" s="72"/>
      <c r="BR3" s="72"/>
      <c r="BS3" s="49"/>
      <c r="BT3" s="49"/>
      <c r="BU3" s="49"/>
      <c r="BV3" s="49"/>
      <c r="BW3" s="49" t="s">
        <v>17</v>
      </c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33" t="s">
        <v>16</v>
      </c>
      <c r="CM3" s="49"/>
      <c r="CN3" s="49"/>
      <c r="CO3" s="49"/>
      <c r="CP3" s="49"/>
      <c r="CQ3" s="68"/>
      <c r="CR3" s="49"/>
      <c r="CS3" s="49"/>
      <c r="CV3" s="92"/>
      <c r="CW3" s="92"/>
      <c r="CX3" s="92"/>
      <c r="CY3" s="92"/>
      <c r="CZ3" s="92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25"/>
      <c r="FH3" s="103"/>
      <c r="FI3" s="103"/>
      <c r="FJ3" s="128" t="s">
        <v>18</v>
      </c>
      <c r="FK3" s="129" t="s">
        <v>19</v>
      </c>
      <c r="FL3" s="130"/>
      <c r="FM3" s="129" t="s">
        <v>20</v>
      </c>
      <c r="FN3" s="145"/>
      <c r="FO3" s="136" t="s">
        <v>21</v>
      </c>
      <c r="FP3" s="136"/>
      <c r="FQ3" s="136"/>
      <c r="FR3" s="136"/>
      <c r="FS3" s="136"/>
      <c r="FT3" s="136"/>
      <c r="FU3" s="136"/>
      <c r="FV3" s="136"/>
      <c r="FW3" s="136"/>
      <c r="FX3" s="136"/>
      <c r="FY3" s="51"/>
      <c r="FZ3" s="51"/>
      <c r="GA3" s="51"/>
      <c r="GB3" s="51"/>
      <c r="GC3" s="162" t="s">
        <v>22</v>
      </c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35" t="s">
        <v>23</v>
      </c>
      <c r="HE3" s="179" t="s">
        <v>24</v>
      </c>
      <c r="HF3" s="179"/>
      <c r="HG3" s="180"/>
      <c r="HH3" s="35" t="s">
        <v>25</v>
      </c>
    </row>
    <row r="4" s="21" customFormat="1" ht="31.5" spans="1:216">
      <c r="A4" s="34" t="s">
        <v>26</v>
      </c>
      <c r="B4" s="35" t="s">
        <v>27</v>
      </c>
      <c r="C4" s="35"/>
      <c r="D4" s="34" t="s">
        <v>28</v>
      </c>
      <c r="E4" s="34"/>
      <c r="F4" s="34"/>
      <c r="G4" s="34"/>
      <c r="H4" s="34"/>
      <c r="I4" s="34"/>
      <c r="J4" s="50" t="s">
        <v>26</v>
      </c>
      <c r="K4" s="50" t="s">
        <v>29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 t="s">
        <v>30</v>
      </c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 t="s">
        <v>26</v>
      </c>
      <c r="AT4" s="50" t="s">
        <v>31</v>
      </c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45" t="s">
        <v>26</v>
      </c>
      <c r="BO4" s="73" t="s">
        <v>32</v>
      </c>
      <c r="BP4" s="45"/>
      <c r="BQ4" s="73"/>
      <c r="BR4" s="73"/>
      <c r="BS4" s="45" t="s">
        <v>33</v>
      </c>
      <c r="BT4" s="45" t="s">
        <v>34</v>
      </c>
      <c r="BU4" s="45"/>
      <c r="BV4" s="45"/>
      <c r="BW4" s="45"/>
      <c r="BX4" s="74" t="s">
        <v>35</v>
      </c>
      <c r="BY4" s="45" t="s">
        <v>36</v>
      </c>
      <c r="BZ4" s="45"/>
      <c r="CA4" s="34" t="s">
        <v>26</v>
      </c>
      <c r="CB4" s="34" t="s">
        <v>37</v>
      </c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45" t="s">
        <v>38</v>
      </c>
      <c r="CS4" s="45"/>
      <c r="CV4" s="93" t="s">
        <v>26</v>
      </c>
      <c r="CW4" s="94" t="s">
        <v>39</v>
      </c>
      <c r="CX4" s="74" t="s">
        <v>40</v>
      </c>
      <c r="CY4" s="74" t="s">
        <v>21</v>
      </c>
      <c r="CZ4" s="74"/>
      <c r="DA4" s="104" t="s">
        <v>41</v>
      </c>
      <c r="DB4" s="50" t="s">
        <v>42</v>
      </c>
      <c r="DC4" s="50"/>
      <c r="DD4" s="50"/>
      <c r="DE4" s="50"/>
      <c r="DF4" s="50" t="s">
        <v>43</v>
      </c>
      <c r="DG4" s="50"/>
      <c r="DH4" s="50"/>
      <c r="DI4" s="50"/>
      <c r="DJ4" s="110" t="s">
        <v>44</v>
      </c>
      <c r="DK4" s="111"/>
      <c r="DL4" s="111"/>
      <c r="DM4" s="112"/>
      <c r="DN4" s="50" t="s">
        <v>45</v>
      </c>
      <c r="DO4" s="50"/>
      <c r="DP4" s="50"/>
      <c r="DQ4" s="50"/>
      <c r="DR4" s="50" t="s">
        <v>46</v>
      </c>
      <c r="DS4" s="50"/>
      <c r="DT4" s="50"/>
      <c r="DU4" s="50"/>
      <c r="DV4" s="104" t="s">
        <v>47</v>
      </c>
      <c r="DW4" s="110" t="s">
        <v>48</v>
      </c>
      <c r="DX4" s="111"/>
      <c r="DY4" s="111"/>
      <c r="DZ4" s="112"/>
      <c r="EA4" s="51" t="s">
        <v>49</v>
      </c>
      <c r="EB4" s="51"/>
      <c r="EC4" s="50" t="s">
        <v>50</v>
      </c>
      <c r="ED4" s="50"/>
      <c r="EE4" s="50"/>
      <c r="EF4" s="50"/>
      <c r="EG4" s="50" t="s">
        <v>51</v>
      </c>
      <c r="EH4" s="50"/>
      <c r="EI4" s="50"/>
      <c r="EJ4" s="50"/>
      <c r="EK4" s="110" t="s">
        <v>52</v>
      </c>
      <c r="EL4" s="111"/>
      <c r="EM4" s="111"/>
      <c r="EN4" s="112"/>
      <c r="EO4" s="104" t="s">
        <v>47</v>
      </c>
      <c r="EP4" s="50" t="s">
        <v>53</v>
      </c>
      <c r="EQ4" s="50"/>
      <c r="ER4" s="50"/>
      <c r="ES4" s="50"/>
      <c r="ET4" s="50" t="s">
        <v>54</v>
      </c>
      <c r="EU4" s="50"/>
      <c r="EV4" s="50"/>
      <c r="EW4" s="50"/>
      <c r="EX4" s="110" t="s">
        <v>55</v>
      </c>
      <c r="EY4" s="111"/>
      <c r="EZ4" s="111"/>
      <c r="FA4" s="112"/>
      <c r="FB4" s="111" t="s">
        <v>56</v>
      </c>
      <c r="FC4" s="111"/>
      <c r="FD4" s="111"/>
      <c r="FE4" s="112"/>
      <c r="FF4" s="51" t="s">
        <v>57</v>
      </c>
      <c r="FG4" s="131"/>
      <c r="FH4" s="51"/>
      <c r="FI4" s="51"/>
      <c r="FJ4" s="132"/>
      <c r="FK4" s="133"/>
      <c r="FL4" s="134"/>
      <c r="FM4" s="133"/>
      <c r="FN4" s="146"/>
      <c r="FO4" s="147" t="s">
        <v>58</v>
      </c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57"/>
      <c r="GC4" s="162"/>
      <c r="GE4" s="163" t="s">
        <v>26</v>
      </c>
      <c r="GF4" s="45" t="s">
        <v>59</v>
      </c>
      <c r="GG4" s="45"/>
      <c r="GH4" s="45" t="s">
        <v>60</v>
      </c>
      <c r="GI4" s="45"/>
      <c r="GJ4" s="45" t="s">
        <v>61</v>
      </c>
      <c r="GK4" s="45"/>
      <c r="GL4" s="45" t="s">
        <v>62</v>
      </c>
      <c r="GM4" s="45"/>
      <c r="GN4" s="51" t="s">
        <v>63</v>
      </c>
      <c r="GO4" s="163" t="s">
        <v>26</v>
      </c>
      <c r="GP4" s="170" t="s">
        <v>64</v>
      </c>
      <c r="GQ4" s="162"/>
      <c r="GR4" s="170" t="s">
        <v>65</v>
      </c>
      <c r="GS4" s="162"/>
      <c r="GT4" s="170" t="s">
        <v>66</v>
      </c>
      <c r="GU4" s="162"/>
      <c r="GV4" s="170" t="s">
        <v>67</v>
      </c>
      <c r="GW4" s="162"/>
      <c r="GX4" s="170" t="s">
        <v>68</v>
      </c>
      <c r="GY4" s="162"/>
      <c r="GZ4" s="170" t="s">
        <v>69</v>
      </c>
      <c r="HA4" s="162"/>
      <c r="HB4" s="51" t="s">
        <v>70</v>
      </c>
      <c r="HC4" s="51" t="s">
        <v>71</v>
      </c>
      <c r="HD4" s="35" t="s">
        <v>72</v>
      </c>
      <c r="HE4" s="181" t="s">
        <v>73</v>
      </c>
      <c r="HF4" s="181" t="s">
        <v>74</v>
      </c>
      <c r="HG4" s="181" t="s">
        <v>75</v>
      </c>
      <c r="HH4" s="181" t="s">
        <v>74</v>
      </c>
    </row>
    <row r="5" s="21" customFormat="1" ht="29" customHeight="1" spans="1:216">
      <c r="A5" s="34"/>
      <c r="B5" s="36" t="s">
        <v>76</v>
      </c>
      <c r="C5" s="36" t="s">
        <v>77</v>
      </c>
      <c r="D5" s="34" t="s">
        <v>78</v>
      </c>
      <c r="E5" s="34"/>
      <c r="F5" s="34" t="s">
        <v>20</v>
      </c>
      <c r="G5" s="34"/>
      <c r="H5" s="34"/>
      <c r="I5" s="34"/>
      <c r="J5" s="50"/>
      <c r="K5" s="50" t="s">
        <v>78</v>
      </c>
      <c r="L5" s="50"/>
      <c r="M5" s="51" t="s">
        <v>20</v>
      </c>
      <c r="N5" s="51"/>
      <c r="O5" s="51" t="s">
        <v>79</v>
      </c>
      <c r="P5" s="51"/>
      <c r="Q5" s="51" t="s">
        <v>80</v>
      </c>
      <c r="R5" s="51"/>
      <c r="S5" s="51"/>
      <c r="T5" s="51"/>
      <c r="U5" s="51"/>
      <c r="V5" s="51"/>
      <c r="W5" s="51"/>
      <c r="X5" s="51"/>
      <c r="Y5" s="50" t="s">
        <v>81</v>
      </c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 t="s">
        <v>82</v>
      </c>
      <c r="AP5" s="50"/>
      <c r="AQ5" s="50"/>
      <c r="AR5" s="50"/>
      <c r="AS5" s="50"/>
      <c r="AT5" s="50" t="s">
        <v>78</v>
      </c>
      <c r="AU5" s="50"/>
      <c r="AV5" s="51" t="s">
        <v>20</v>
      </c>
      <c r="AW5" s="51"/>
      <c r="AX5" s="50" t="s">
        <v>83</v>
      </c>
      <c r="AY5" s="50"/>
      <c r="AZ5" s="51" t="s">
        <v>84</v>
      </c>
      <c r="BA5" s="51"/>
      <c r="BB5" s="51"/>
      <c r="BC5" s="51"/>
      <c r="BD5" s="51"/>
      <c r="BE5" s="51"/>
      <c r="BF5" s="51"/>
      <c r="BG5" s="51"/>
      <c r="BH5" s="50" t="s">
        <v>81</v>
      </c>
      <c r="BI5" s="50"/>
      <c r="BJ5" s="50"/>
      <c r="BK5" s="50"/>
      <c r="BL5" s="50" t="s">
        <v>82</v>
      </c>
      <c r="BM5" s="50"/>
      <c r="BN5" s="45"/>
      <c r="BO5" s="73" t="s">
        <v>85</v>
      </c>
      <c r="BP5" s="45" t="s">
        <v>86</v>
      </c>
      <c r="BQ5" s="73" t="s">
        <v>87</v>
      </c>
      <c r="BR5" s="73" t="s">
        <v>88</v>
      </c>
      <c r="BS5" s="45"/>
      <c r="BT5" s="74" t="s">
        <v>89</v>
      </c>
      <c r="BU5" s="74"/>
      <c r="BV5" s="74" t="s">
        <v>90</v>
      </c>
      <c r="BW5" s="74"/>
      <c r="BX5" s="74"/>
      <c r="BY5" s="45"/>
      <c r="BZ5" s="45"/>
      <c r="CA5" s="34"/>
      <c r="CB5" s="34" t="s">
        <v>91</v>
      </c>
      <c r="CC5" s="34" t="s">
        <v>92</v>
      </c>
      <c r="CD5" s="34"/>
      <c r="CE5" s="34" t="s">
        <v>93</v>
      </c>
      <c r="CF5" s="34"/>
      <c r="CG5" s="45" t="s">
        <v>35</v>
      </c>
      <c r="CH5" s="45" t="s">
        <v>36</v>
      </c>
      <c r="CI5" s="45"/>
      <c r="CJ5" s="34" t="s">
        <v>94</v>
      </c>
      <c r="CK5" s="34"/>
      <c r="CL5" s="34" t="s">
        <v>95</v>
      </c>
      <c r="CM5" s="34"/>
      <c r="CN5" s="45" t="s">
        <v>96</v>
      </c>
      <c r="CO5" s="45"/>
      <c r="CP5" s="45"/>
      <c r="CQ5" s="45"/>
      <c r="CR5" s="45" t="s">
        <v>78</v>
      </c>
      <c r="CS5" s="45" t="s">
        <v>97</v>
      </c>
      <c r="CV5" s="95"/>
      <c r="CW5" s="96"/>
      <c r="CX5" s="74"/>
      <c r="CY5" s="74" t="s">
        <v>98</v>
      </c>
      <c r="CZ5" s="74" t="s">
        <v>99</v>
      </c>
      <c r="DA5" s="105"/>
      <c r="DB5" s="106" t="s">
        <v>100</v>
      </c>
      <c r="DC5" s="106" t="s">
        <v>101</v>
      </c>
      <c r="DD5" s="51" t="s">
        <v>102</v>
      </c>
      <c r="DE5" s="51"/>
      <c r="DF5" s="106" t="s">
        <v>100</v>
      </c>
      <c r="DG5" s="106" t="s">
        <v>101</v>
      </c>
      <c r="DH5" s="51" t="s">
        <v>102</v>
      </c>
      <c r="DI5" s="51"/>
      <c r="DJ5" s="106" t="s">
        <v>100</v>
      </c>
      <c r="DK5" s="106" t="s">
        <v>101</v>
      </c>
      <c r="DL5" s="51" t="s">
        <v>102</v>
      </c>
      <c r="DM5" s="51"/>
      <c r="DN5" s="106" t="s">
        <v>100</v>
      </c>
      <c r="DO5" s="106" t="s">
        <v>101</v>
      </c>
      <c r="DP5" s="51" t="s">
        <v>102</v>
      </c>
      <c r="DQ5" s="51"/>
      <c r="DR5" s="106" t="s">
        <v>100</v>
      </c>
      <c r="DS5" s="106" t="s">
        <v>101</v>
      </c>
      <c r="DT5" s="51" t="s">
        <v>102</v>
      </c>
      <c r="DU5" s="51"/>
      <c r="DV5" s="105"/>
      <c r="DW5" s="106" t="s">
        <v>100</v>
      </c>
      <c r="DX5" s="106" t="s">
        <v>101</v>
      </c>
      <c r="DY5" s="51" t="s">
        <v>102</v>
      </c>
      <c r="DZ5" s="51"/>
      <c r="EA5" s="106" t="s">
        <v>100</v>
      </c>
      <c r="EB5" s="106" t="s">
        <v>101</v>
      </c>
      <c r="EC5" s="106" t="s">
        <v>100</v>
      </c>
      <c r="ED5" s="106" t="s">
        <v>101</v>
      </c>
      <c r="EE5" s="51" t="s">
        <v>102</v>
      </c>
      <c r="EF5" s="51"/>
      <c r="EG5" s="106" t="s">
        <v>100</v>
      </c>
      <c r="EH5" s="106" t="s">
        <v>101</v>
      </c>
      <c r="EI5" s="51" t="s">
        <v>102</v>
      </c>
      <c r="EJ5" s="51"/>
      <c r="EK5" s="106" t="s">
        <v>100</v>
      </c>
      <c r="EL5" s="106" t="s">
        <v>101</v>
      </c>
      <c r="EM5" s="51" t="s">
        <v>102</v>
      </c>
      <c r="EN5" s="51"/>
      <c r="EO5" s="105"/>
      <c r="EP5" s="106" t="s">
        <v>100</v>
      </c>
      <c r="EQ5" s="106" t="s">
        <v>101</v>
      </c>
      <c r="ER5" s="51" t="s">
        <v>102</v>
      </c>
      <c r="ES5" s="51"/>
      <c r="ET5" s="106" t="s">
        <v>100</v>
      </c>
      <c r="EU5" s="106" t="s">
        <v>101</v>
      </c>
      <c r="EV5" s="51" t="s">
        <v>102</v>
      </c>
      <c r="EW5" s="51"/>
      <c r="EX5" s="106" t="s">
        <v>100</v>
      </c>
      <c r="EY5" s="106" t="s">
        <v>101</v>
      </c>
      <c r="EZ5" s="51" t="s">
        <v>102</v>
      </c>
      <c r="FA5" s="51"/>
      <c r="FB5" s="106" t="s">
        <v>100</v>
      </c>
      <c r="FC5" s="106" t="s">
        <v>101</v>
      </c>
      <c r="FD5" s="51" t="s">
        <v>102</v>
      </c>
      <c r="FE5" s="51"/>
      <c r="FF5" s="106" t="s">
        <v>100</v>
      </c>
      <c r="FG5" s="106" t="s">
        <v>103</v>
      </c>
      <c r="FH5" s="51" t="s">
        <v>102</v>
      </c>
      <c r="FI5" s="51"/>
      <c r="FJ5" s="132"/>
      <c r="FK5" s="133"/>
      <c r="FL5" s="134"/>
      <c r="FM5" s="133"/>
      <c r="FN5" s="146"/>
      <c r="FO5" s="149" t="s">
        <v>104</v>
      </c>
      <c r="FP5" s="149"/>
      <c r="FQ5" s="150" t="s">
        <v>105</v>
      </c>
      <c r="FR5" s="150"/>
      <c r="FS5" s="150" t="s">
        <v>106</v>
      </c>
      <c r="FT5" s="150"/>
      <c r="FU5" s="150" t="s">
        <v>107</v>
      </c>
      <c r="FV5" s="150"/>
      <c r="FW5" s="147" t="s">
        <v>108</v>
      </c>
      <c r="FX5" s="157"/>
      <c r="FY5" s="111" t="s">
        <v>109</v>
      </c>
      <c r="FZ5" s="112"/>
      <c r="GA5" s="50" t="s">
        <v>110</v>
      </c>
      <c r="GB5" s="50"/>
      <c r="GC5" s="162"/>
      <c r="GE5" s="163"/>
      <c r="GF5" s="45"/>
      <c r="GG5" s="45"/>
      <c r="GH5" s="45"/>
      <c r="GI5" s="45"/>
      <c r="GJ5" s="45"/>
      <c r="GK5" s="45"/>
      <c r="GL5" s="45"/>
      <c r="GM5" s="45"/>
      <c r="GN5" s="51"/>
      <c r="GO5" s="168"/>
      <c r="GP5" s="171" t="s">
        <v>111</v>
      </c>
      <c r="GQ5" s="171" t="s">
        <v>86</v>
      </c>
      <c r="GR5" s="171" t="s">
        <v>111</v>
      </c>
      <c r="GS5" s="171" t="s">
        <v>86</v>
      </c>
      <c r="GT5" s="171" t="s">
        <v>111</v>
      </c>
      <c r="GU5" s="171" t="s">
        <v>86</v>
      </c>
      <c r="GV5" s="171" t="s">
        <v>111</v>
      </c>
      <c r="GW5" s="171" t="s">
        <v>86</v>
      </c>
      <c r="GX5" s="171" t="s">
        <v>111</v>
      </c>
      <c r="GY5" s="171" t="s">
        <v>86</v>
      </c>
      <c r="GZ5" s="171" t="s">
        <v>111</v>
      </c>
      <c r="HA5" s="171" t="s">
        <v>86</v>
      </c>
      <c r="HB5" s="182"/>
      <c r="HC5" s="182"/>
      <c r="HD5" s="35" t="s">
        <v>112</v>
      </c>
      <c r="HE5" s="183">
        <v>200</v>
      </c>
      <c r="HF5" s="183">
        <v>474</v>
      </c>
      <c r="HG5" s="183">
        <v>3014</v>
      </c>
      <c r="HH5" s="183">
        <v>40</v>
      </c>
    </row>
    <row r="6" s="21" customFormat="1" ht="25" customHeight="1" spans="1:216">
      <c r="A6" s="34"/>
      <c r="B6" s="37"/>
      <c r="C6" s="37"/>
      <c r="D6" s="36" t="s">
        <v>91</v>
      </c>
      <c r="E6" s="36" t="s">
        <v>113</v>
      </c>
      <c r="F6" s="36" t="s">
        <v>91</v>
      </c>
      <c r="G6" s="36" t="s">
        <v>113</v>
      </c>
      <c r="H6" s="38" t="s">
        <v>114</v>
      </c>
      <c r="I6" s="52"/>
      <c r="J6" s="50"/>
      <c r="K6" s="50" t="s">
        <v>91</v>
      </c>
      <c r="L6" s="50" t="s">
        <v>113</v>
      </c>
      <c r="M6" s="50" t="s">
        <v>91</v>
      </c>
      <c r="N6" s="50" t="s">
        <v>113</v>
      </c>
      <c r="O6" s="50" t="s">
        <v>115</v>
      </c>
      <c r="P6" s="50" t="s">
        <v>116</v>
      </c>
      <c r="Q6" s="51" t="s">
        <v>21</v>
      </c>
      <c r="R6" s="51"/>
      <c r="S6" s="51"/>
      <c r="T6" s="51"/>
      <c r="U6" s="51"/>
      <c r="V6" s="51"/>
      <c r="W6" s="51"/>
      <c r="X6" s="51"/>
      <c r="Y6" s="50" t="s">
        <v>21</v>
      </c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 t="s">
        <v>117</v>
      </c>
      <c r="AP6" s="50"/>
      <c r="AQ6" s="50"/>
      <c r="AR6" s="50"/>
      <c r="AS6" s="50"/>
      <c r="AT6" s="50" t="s">
        <v>91</v>
      </c>
      <c r="AU6" s="50" t="s">
        <v>113</v>
      </c>
      <c r="AV6" s="50" t="s">
        <v>91</v>
      </c>
      <c r="AW6" s="50" t="s">
        <v>113</v>
      </c>
      <c r="AX6" s="50" t="s">
        <v>115</v>
      </c>
      <c r="AY6" s="50" t="s">
        <v>88</v>
      </c>
      <c r="AZ6" s="50" t="s">
        <v>21</v>
      </c>
      <c r="BA6" s="50"/>
      <c r="BB6" s="50"/>
      <c r="BC6" s="50"/>
      <c r="BD6" s="50"/>
      <c r="BE6" s="50"/>
      <c r="BF6" s="50"/>
      <c r="BG6" s="50"/>
      <c r="BH6" s="50" t="s">
        <v>21</v>
      </c>
      <c r="BI6" s="50"/>
      <c r="BJ6" s="50"/>
      <c r="BK6" s="50"/>
      <c r="BL6" s="51" t="s">
        <v>82</v>
      </c>
      <c r="BM6" s="51"/>
      <c r="BN6" s="45"/>
      <c r="BO6" s="73"/>
      <c r="BP6" s="45"/>
      <c r="BQ6" s="73"/>
      <c r="BR6" s="73"/>
      <c r="BS6" s="45"/>
      <c r="BT6" s="74"/>
      <c r="BU6" s="74"/>
      <c r="BV6" s="74"/>
      <c r="BW6" s="74"/>
      <c r="BX6" s="74"/>
      <c r="BY6" s="45"/>
      <c r="BZ6" s="45"/>
      <c r="CA6" s="34"/>
      <c r="CB6" s="34"/>
      <c r="CC6" s="34"/>
      <c r="CD6" s="34"/>
      <c r="CE6" s="34"/>
      <c r="CF6" s="34"/>
      <c r="CG6" s="45"/>
      <c r="CH6" s="45"/>
      <c r="CI6" s="45"/>
      <c r="CJ6" s="34"/>
      <c r="CK6" s="34"/>
      <c r="CL6" s="34"/>
      <c r="CM6" s="34"/>
      <c r="CN6" s="45"/>
      <c r="CO6" s="45"/>
      <c r="CP6" s="45"/>
      <c r="CQ6" s="45"/>
      <c r="CR6" s="45"/>
      <c r="CS6" s="45"/>
      <c r="CV6" s="95"/>
      <c r="CW6" s="97"/>
      <c r="CX6" s="74"/>
      <c r="CY6" s="74"/>
      <c r="CZ6" s="74"/>
      <c r="DA6" s="105"/>
      <c r="DB6" s="106"/>
      <c r="DC6" s="106"/>
      <c r="DD6" s="51" t="s">
        <v>115</v>
      </c>
      <c r="DE6" s="106" t="s">
        <v>116</v>
      </c>
      <c r="DF6" s="106"/>
      <c r="DG6" s="106"/>
      <c r="DH6" s="51" t="s">
        <v>115</v>
      </c>
      <c r="DI6" s="106" t="s">
        <v>116</v>
      </c>
      <c r="DJ6" s="106"/>
      <c r="DK6" s="106"/>
      <c r="DL6" s="51" t="s">
        <v>115</v>
      </c>
      <c r="DM6" s="106" t="s">
        <v>116</v>
      </c>
      <c r="DN6" s="106"/>
      <c r="DO6" s="106"/>
      <c r="DP6" s="51" t="s">
        <v>115</v>
      </c>
      <c r="DQ6" s="106" t="s">
        <v>116</v>
      </c>
      <c r="DR6" s="106"/>
      <c r="DS6" s="106"/>
      <c r="DT6" s="51" t="s">
        <v>115</v>
      </c>
      <c r="DU6" s="106" t="s">
        <v>116</v>
      </c>
      <c r="DV6" s="105"/>
      <c r="DW6" s="106"/>
      <c r="DX6" s="106"/>
      <c r="DY6" s="51" t="s">
        <v>115</v>
      </c>
      <c r="DZ6" s="106" t="s">
        <v>116</v>
      </c>
      <c r="EA6" s="106"/>
      <c r="EB6" s="106"/>
      <c r="EC6" s="106"/>
      <c r="ED6" s="106"/>
      <c r="EE6" s="51" t="s">
        <v>115</v>
      </c>
      <c r="EF6" s="106" t="s">
        <v>116</v>
      </c>
      <c r="EG6" s="106"/>
      <c r="EH6" s="106"/>
      <c r="EI6" s="51" t="s">
        <v>115</v>
      </c>
      <c r="EJ6" s="106" t="s">
        <v>116</v>
      </c>
      <c r="EK6" s="106"/>
      <c r="EL6" s="106"/>
      <c r="EM6" s="51" t="s">
        <v>115</v>
      </c>
      <c r="EN6" s="106" t="s">
        <v>116</v>
      </c>
      <c r="EO6" s="105"/>
      <c r="EP6" s="106"/>
      <c r="EQ6" s="106"/>
      <c r="ER6" s="51" t="s">
        <v>115</v>
      </c>
      <c r="ES6" s="106" t="s">
        <v>116</v>
      </c>
      <c r="ET6" s="106"/>
      <c r="EU6" s="106"/>
      <c r="EV6" s="51" t="s">
        <v>115</v>
      </c>
      <c r="EW6" s="106" t="s">
        <v>116</v>
      </c>
      <c r="EX6" s="106"/>
      <c r="EY6" s="106"/>
      <c r="EZ6" s="51" t="s">
        <v>115</v>
      </c>
      <c r="FA6" s="106" t="s">
        <v>116</v>
      </c>
      <c r="FB6" s="106"/>
      <c r="FC6" s="106"/>
      <c r="FD6" s="51" t="s">
        <v>115</v>
      </c>
      <c r="FE6" s="106" t="s">
        <v>116</v>
      </c>
      <c r="FF6" s="106"/>
      <c r="FG6" s="106"/>
      <c r="FH6" s="51" t="s">
        <v>115</v>
      </c>
      <c r="FI6" s="106" t="s">
        <v>116</v>
      </c>
      <c r="FJ6" s="135"/>
      <c r="FK6" s="136" t="s">
        <v>91</v>
      </c>
      <c r="FL6" s="137" t="s">
        <v>113</v>
      </c>
      <c r="FM6" s="51" t="s">
        <v>91</v>
      </c>
      <c r="FN6" s="51" t="s">
        <v>113</v>
      </c>
      <c r="FO6" s="151" t="s">
        <v>91</v>
      </c>
      <c r="FP6" s="151" t="s">
        <v>113</v>
      </c>
      <c r="FQ6" s="152" t="s">
        <v>91</v>
      </c>
      <c r="FR6" s="151" t="s">
        <v>113</v>
      </c>
      <c r="FS6" s="151" t="s">
        <v>91</v>
      </c>
      <c r="FT6" s="151" t="s">
        <v>113</v>
      </c>
      <c r="FU6" s="151" t="s">
        <v>91</v>
      </c>
      <c r="FV6" s="151" t="s">
        <v>113</v>
      </c>
      <c r="FW6" s="151" t="s">
        <v>91</v>
      </c>
      <c r="FX6" s="151" t="s">
        <v>113</v>
      </c>
      <c r="FY6" s="112" t="s">
        <v>91</v>
      </c>
      <c r="FZ6" s="50" t="s">
        <v>113</v>
      </c>
      <c r="GA6" s="50" t="s">
        <v>91</v>
      </c>
      <c r="GB6" s="50" t="s">
        <v>113</v>
      </c>
      <c r="GC6" s="162"/>
      <c r="GD6" s="22"/>
      <c r="GE6" s="163"/>
      <c r="GF6" s="164" t="s">
        <v>118</v>
      </c>
      <c r="GG6" s="164" t="s">
        <v>20</v>
      </c>
      <c r="GH6" s="164" t="s">
        <v>118</v>
      </c>
      <c r="GI6" s="164" t="s">
        <v>20</v>
      </c>
      <c r="GJ6" s="164" t="s">
        <v>118</v>
      </c>
      <c r="GK6" s="164" t="s">
        <v>20</v>
      </c>
      <c r="GL6" s="164" t="s">
        <v>118</v>
      </c>
      <c r="GM6" s="164" t="s">
        <v>20</v>
      </c>
      <c r="GN6" s="51"/>
      <c r="GO6" s="168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82"/>
      <c r="HC6" s="182"/>
      <c r="HD6" s="35" t="s">
        <v>119</v>
      </c>
      <c r="HE6" s="184">
        <v>200</v>
      </c>
      <c r="HF6" s="183">
        <v>474</v>
      </c>
      <c r="HG6" s="183" t="s">
        <v>120</v>
      </c>
      <c r="HH6" s="184">
        <v>40</v>
      </c>
    </row>
    <row r="7" s="21" customFormat="1" ht="19" customHeight="1" spans="1:216">
      <c r="A7" s="34"/>
      <c r="B7" s="37"/>
      <c r="C7" s="37"/>
      <c r="D7" s="37"/>
      <c r="E7" s="37"/>
      <c r="F7" s="37"/>
      <c r="G7" s="37"/>
      <c r="H7" s="39"/>
      <c r="I7" s="53"/>
      <c r="J7" s="50"/>
      <c r="K7" s="50"/>
      <c r="L7" s="50"/>
      <c r="M7" s="50"/>
      <c r="N7" s="50"/>
      <c r="O7" s="50"/>
      <c r="P7" s="50"/>
      <c r="Q7" s="50" t="s">
        <v>121</v>
      </c>
      <c r="R7" s="50"/>
      <c r="S7" s="50"/>
      <c r="T7" s="50"/>
      <c r="U7" s="50" t="s">
        <v>122</v>
      </c>
      <c r="V7" s="50"/>
      <c r="W7" s="50"/>
      <c r="X7" s="50"/>
      <c r="Y7" s="50" t="s">
        <v>123</v>
      </c>
      <c r="Z7" s="50"/>
      <c r="AA7" s="50"/>
      <c r="AB7" s="50"/>
      <c r="AC7" s="50" t="s">
        <v>124</v>
      </c>
      <c r="AD7" s="50"/>
      <c r="AE7" s="50"/>
      <c r="AF7" s="50"/>
      <c r="AG7" s="50" t="s">
        <v>125</v>
      </c>
      <c r="AH7" s="50"/>
      <c r="AI7" s="50"/>
      <c r="AJ7" s="50"/>
      <c r="AK7" s="50" t="s">
        <v>126</v>
      </c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 t="s">
        <v>127</v>
      </c>
      <c r="BA7" s="50"/>
      <c r="BB7" s="50" t="s">
        <v>21</v>
      </c>
      <c r="BC7" s="50"/>
      <c r="BD7" s="50" t="s">
        <v>128</v>
      </c>
      <c r="BE7" s="50"/>
      <c r="BF7" s="50" t="s">
        <v>129</v>
      </c>
      <c r="BG7" s="50"/>
      <c r="BH7" s="50" t="s">
        <v>123</v>
      </c>
      <c r="BI7" s="50"/>
      <c r="BJ7" s="50" t="s">
        <v>130</v>
      </c>
      <c r="BK7" s="50"/>
      <c r="BL7" s="51"/>
      <c r="BM7" s="51"/>
      <c r="BN7" s="45"/>
      <c r="BO7" s="73"/>
      <c r="BP7" s="45"/>
      <c r="BQ7" s="73"/>
      <c r="BR7" s="73"/>
      <c r="BS7" s="45"/>
      <c r="BT7" s="74"/>
      <c r="BU7" s="74"/>
      <c r="BV7" s="74"/>
      <c r="BW7" s="74"/>
      <c r="BX7" s="74"/>
      <c r="BY7" s="45" t="s">
        <v>91</v>
      </c>
      <c r="BZ7" s="45" t="s">
        <v>113</v>
      </c>
      <c r="CA7" s="34"/>
      <c r="CB7" s="34"/>
      <c r="CC7" s="34" t="s">
        <v>91</v>
      </c>
      <c r="CD7" s="34" t="s">
        <v>113</v>
      </c>
      <c r="CE7" s="34" t="s">
        <v>91</v>
      </c>
      <c r="CF7" s="34" t="s">
        <v>113</v>
      </c>
      <c r="CG7" s="45"/>
      <c r="CH7" s="34" t="s">
        <v>91</v>
      </c>
      <c r="CI7" s="34" t="s">
        <v>113</v>
      </c>
      <c r="CJ7" s="34" t="s">
        <v>91</v>
      </c>
      <c r="CK7" s="34" t="s">
        <v>113</v>
      </c>
      <c r="CL7" s="34" t="s">
        <v>91</v>
      </c>
      <c r="CM7" s="34" t="s">
        <v>113</v>
      </c>
      <c r="CN7" s="34" t="s">
        <v>104</v>
      </c>
      <c r="CO7" s="50" t="s">
        <v>131</v>
      </c>
      <c r="CP7" s="50" t="s">
        <v>132</v>
      </c>
      <c r="CQ7" s="51" t="s">
        <v>133</v>
      </c>
      <c r="CR7" s="45"/>
      <c r="CS7" s="45"/>
      <c r="CV7" s="12" t="s">
        <v>134</v>
      </c>
      <c r="CW7" s="98">
        <v>14</v>
      </c>
      <c r="CX7" s="99">
        <f>CY7+CZ7</f>
        <v>2.6</v>
      </c>
      <c r="CY7" s="99">
        <f>CY8+CY9+CY10+CY11+CY12+CY13+CY14+CY15+CY16+CY17+CY18</f>
        <v>1.6</v>
      </c>
      <c r="CZ7" s="99">
        <f>CZ8+CZ9+CZ10+CZ11+CZ12+CZ13+CZ14+CZ15+CZ16+CZ17+CZ18</f>
        <v>1</v>
      </c>
      <c r="DA7" s="12" t="s">
        <v>135</v>
      </c>
      <c r="DB7" s="107">
        <v>7280</v>
      </c>
      <c r="DC7" s="107">
        <v>7750</v>
      </c>
      <c r="DD7" s="107">
        <f t="shared" ref="DD7:DD18" si="0">DC7-DB7</f>
        <v>470</v>
      </c>
      <c r="DE7" s="108">
        <f t="shared" ref="DE7:DE18" si="1">DD7/DB7*100</f>
        <v>6.45604395604396</v>
      </c>
      <c r="DF7" s="107">
        <v>8018</v>
      </c>
      <c r="DG7" s="107">
        <v>8100</v>
      </c>
      <c r="DH7" s="107">
        <f t="shared" ref="DH7:DH18" si="2">DG7-DF7</f>
        <v>82</v>
      </c>
      <c r="DI7" s="108">
        <f t="shared" ref="DI7:DI18" si="3">DH7/DF7*100</f>
        <v>1.02269892741332</v>
      </c>
      <c r="DJ7" s="67">
        <v>723</v>
      </c>
      <c r="DK7" s="67">
        <v>728</v>
      </c>
      <c r="DL7" s="107">
        <f t="shared" ref="DL7:DL18" si="4">DK7-DJ7</f>
        <v>5</v>
      </c>
      <c r="DM7" s="108">
        <f t="shared" ref="DM7:DM18" si="5">DL7/DJ7*100</f>
        <v>0.691562932226833</v>
      </c>
      <c r="DN7" s="107">
        <v>7786</v>
      </c>
      <c r="DO7" s="113">
        <v>8300</v>
      </c>
      <c r="DP7" s="107">
        <f t="shared" ref="DP7:DP18" si="6">DO7-DN7</f>
        <v>514</v>
      </c>
      <c r="DQ7" s="108">
        <f t="shared" ref="DQ7:DQ18" si="7">DP7/DN7*100</f>
        <v>6.60159260210634</v>
      </c>
      <c r="DR7" s="67">
        <v>4337</v>
      </c>
      <c r="DS7" s="107">
        <v>5000</v>
      </c>
      <c r="DT7" s="107">
        <f t="shared" ref="DT7:DT18" si="8">DS7-DR7</f>
        <v>663</v>
      </c>
      <c r="DU7" s="108">
        <f t="shared" ref="DU7:DU18" si="9">DT7/DR7*100</f>
        <v>15.2870647913304</v>
      </c>
      <c r="DV7" s="12" t="s">
        <v>135</v>
      </c>
      <c r="DW7" s="67">
        <v>422</v>
      </c>
      <c r="DX7" s="67">
        <v>550</v>
      </c>
      <c r="DY7" s="107">
        <f t="shared" ref="DY7:DY18" si="10">DX7-DW7</f>
        <v>128</v>
      </c>
      <c r="DZ7" s="108">
        <f t="shared" ref="DZ7:DZ18" si="11">DY7/DW7*100</f>
        <v>30.3317535545024</v>
      </c>
      <c r="EA7" s="67">
        <v>0</v>
      </c>
      <c r="EB7" s="67"/>
      <c r="EC7" s="107">
        <v>4964</v>
      </c>
      <c r="ED7" s="107">
        <v>5340</v>
      </c>
      <c r="EE7" s="107">
        <f t="shared" ref="EE7:EE18" si="12">ED7-EC7</f>
        <v>376</v>
      </c>
      <c r="EF7" s="108">
        <f t="shared" ref="EF7:EF18" si="13">EE7/EC7*100</f>
        <v>7.57453666398066</v>
      </c>
      <c r="EG7" s="107">
        <v>7363</v>
      </c>
      <c r="EH7" s="107">
        <v>8000</v>
      </c>
      <c r="EI7" s="107">
        <f t="shared" ref="EI7:EI18" si="14">EH7-EG7</f>
        <v>637</v>
      </c>
      <c r="EJ7" s="108">
        <f t="shared" ref="EJ7:EJ18" si="15">EI7/EG7*100</f>
        <v>8.65136493277197</v>
      </c>
      <c r="EK7" s="67">
        <v>154</v>
      </c>
      <c r="EL7" s="60">
        <v>172</v>
      </c>
      <c r="EM7" s="117">
        <f t="shared" ref="EM7:EM18" si="16">EL7-EK7</f>
        <v>18</v>
      </c>
      <c r="EN7" s="108">
        <f t="shared" ref="EN7:EN18" si="17">EM7/EK7*100</f>
        <v>11.6883116883117</v>
      </c>
      <c r="EO7" s="12" t="s">
        <v>135</v>
      </c>
      <c r="EP7" s="117">
        <v>6.1733</v>
      </c>
      <c r="EQ7" s="117">
        <v>6.8</v>
      </c>
      <c r="ER7" s="118">
        <f t="shared" ref="ER7:ER18" si="18">EQ7-EP7</f>
        <v>0.6267</v>
      </c>
      <c r="ES7" s="108">
        <f t="shared" ref="ES7:ES18" si="19">ER7/EP7*100</f>
        <v>10.1517826770123</v>
      </c>
      <c r="ET7" s="117">
        <v>10.3802</v>
      </c>
      <c r="EU7" s="117">
        <v>12</v>
      </c>
      <c r="EV7" s="118">
        <f t="shared" ref="EV7:EV18" si="20">EU7-ET7</f>
        <v>1.6198</v>
      </c>
      <c r="EW7" s="108">
        <f t="shared" ref="EW7:EW18" si="21">EV7/ET7*100</f>
        <v>15.6047089651452</v>
      </c>
      <c r="EX7" s="67">
        <v>161.3</v>
      </c>
      <c r="EY7" s="59">
        <v>191</v>
      </c>
      <c r="EZ7" s="117">
        <f t="shared" ref="EZ7:EZ18" si="22">EY7-EX7</f>
        <v>29.7</v>
      </c>
      <c r="FA7" s="108">
        <f t="shared" ref="FA7:FA18" si="23">EZ7/EX7*100</f>
        <v>18.4128952262864</v>
      </c>
      <c r="FB7" s="59">
        <v>6.9</v>
      </c>
      <c r="FC7" s="60">
        <v>8</v>
      </c>
      <c r="FD7" s="117">
        <f t="shared" ref="FD7:FD18" si="24">FC7-FB7</f>
        <v>1.1</v>
      </c>
      <c r="FE7" s="60">
        <f t="shared" ref="FE7:FE18" si="25">FD7/FB7*100</f>
        <v>15.9420289855072</v>
      </c>
      <c r="FF7" s="107">
        <f t="shared" ref="FF7:FF17" si="26">DJ7+DW7+EK7+EX7+FB7+EA8</f>
        <v>5193.2</v>
      </c>
      <c r="FG7" s="107">
        <f t="shared" ref="FG7:FG17" si="27">DK7+DX7+EL7+EY7+FC7+EB7</f>
        <v>1649</v>
      </c>
      <c r="FH7" s="107">
        <f t="shared" ref="FH7:FH17" si="28">FG7-FF7</f>
        <v>-3544.2</v>
      </c>
      <c r="FI7" s="60">
        <f t="shared" ref="FI7:FI18" si="29">FH7/FF7*100</f>
        <v>-68.2469383039359</v>
      </c>
      <c r="FJ7" s="138" t="s">
        <v>136</v>
      </c>
      <c r="FK7" s="139">
        <v>28100</v>
      </c>
      <c r="FL7" s="139">
        <v>4520</v>
      </c>
      <c r="FM7" s="153">
        <v>29000</v>
      </c>
      <c r="FN7" s="153">
        <f t="shared" ref="FN7:FN18" si="30">FP7+GC7</f>
        <v>3900</v>
      </c>
      <c r="FO7" s="139">
        <f t="shared" ref="FO7:FO18" si="31">FQ7+FS7+FU7+FW7</f>
        <v>29000</v>
      </c>
      <c r="FP7" s="139">
        <f t="shared" ref="FP7:FP18" si="32">FR7+FT7+FV7+FX7+FZ7</f>
        <v>3780</v>
      </c>
      <c r="FQ7" s="139">
        <f t="shared" ref="FQ7:GB7" si="33">SUM(FQ8:FQ18)</f>
        <v>9195</v>
      </c>
      <c r="FR7" s="154">
        <f t="shared" si="33"/>
        <v>2605</v>
      </c>
      <c r="FS7" s="139">
        <f t="shared" si="33"/>
        <v>4500</v>
      </c>
      <c r="FT7" s="139">
        <f t="shared" si="33"/>
        <v>150</v>
      </c>
      <c r="FU7" s="139">
        <f t="shared" si="33"/>
        <v>15000</v>
      </c>
      <c r="FV7" s="139">
        <f t="shared" si="33"/>
        <v>605</v>
      </c>
      <c r="FW7" s="139">
        <f t="shared" si="33"/>
        <v>305</v>
      </c>
      <c r="FX7" s="139">
        <f t="shared" si="33"/>
        <v>20</v>
      </c>
      <c r="FY7" s="139">
        <f t="shared" si="33"/>
        <v>12000</v>
      </c>
      <c r="FZ7" s="139">
        <f t="shared" si="33"/>
        <v>400</v>
      </c>
      <c r="GA7" s="139">
        <f t="shared" si="33"/>
        <v>3000</v>
      </c>
      <c r="GB7" s="139">
        <f t="shared" si="33"/>
        <v>90</v>
      </c>
      <c r="GC7" s="139">
        <v>120</v>
      </c>
      <c r="GE7" s="165" t="s">
        <v>134</v>
      </c>
      <c r="GF7" s="166">
        <v>51.91</v>
      </c>
      <c r="GG7" s="166">
        <v>53</v>
      </c>
      <c r="GH7" s="166">
        <v>118.03</v>
      </c>
      <c r="GI7" s="166">
        <v>118.04</v>
      </c>
      <c r="GJ7" s="166">
        <v>18.16</v>
      </c>
      <c r="GK7" s="166">
        <v>19.5</v>
      </c>
      <c r="GL7" s="166">
        <v>32.58</v>
      </c>
      <c r="GM7" s="166">
        <v>36</v>
      </c>
      <c r="GN7" s="173">
        <v>0.3</v>
      </c>
      <c r="GO7" s="174" t="s">
        <v>137</v>
      </c>
      <c r="GP7" s="70">
        <v>354</v>
      </c>
      <c r="GQ7" s="107">
        <v>410</v>
      </c>
      <c r="GR7" s="107">
        <v>60</v>
      </c>
      <c r="GS7" s="107">
        <v>70</v>
      </c>
      <c r="GT7" s="177">
        <v>199644</v>
      </c>
      <c r="GU7" s="177">
        <v>223601.28</v>
      </c>
      <c r="GV7" s="177">
        <v>886702</v>
      </c>
      <c r="GW7" s="177">
        <v>1019707.3</v>
      </c>
      <c r="GX7" s="177">
        <v>2204</v>
      </c>
      <c r="GY7" s="177">
        <v>2535</v>
      </c>
      <c r="GZ7" s="107">
        <v>203635</v>
      </c>
      <c r="HA7" s="177">
        <v>234180</v>
      </c>
      <c r="HB7" s="185">
        <v>10</v>
      </c>
      <c r="HC7" s="185">
        <v>12</v>
      </c>
      <c r="HD7" s="34" t="s">
        <v>138</v>
      </c>
      <c r="HE7" s="183" t="s">
        <v>120</v>
      </c>
      <c r="HF7" s="183" t="s">
        <v>120</v>
      </c>
      <c r="HG7" s="184">
        <v>274</v>
      </c>
      <c r="HH7" s="183" t="s">
        <v>120</v>
      </c>
    </row>
    <row r="8" s="22" customFormat="1" ht="25" customHeight="1" spans="1:216">
      <c r="A8" s="34"/>
      <c r="B8" s="40"/>
      <c r="C8" s="40"/>
      <c r="D8" s="37"/>
      <c r="E8" s="37"/>
      <c r="F8" s="37"/>
      <c r="G8" s="37"/>
      <c r="H8" s="36" t="s">
        <v>115</v>
      </c>
      <c r="I8" s="36" t="s">
        <v>139</v>
      </c>
      <c r="J8" s="50"/>
      <c r="K8" s="50"/>
      <c r="L8" s="50"/>
      <c r="M8" s="50"/>
      <c r="N8" s="50"/>
      <c r="O8" s="50"/>
      <c r="P8" s="50"/>
      <c r="Q8" s="50" t="s">
        <v>78</v>
      </c>
      <c r="R8" s="50"/>
      <c r="S8" s="50" t="s">
        <v>20</v>
      </c>
      <c r="T8" s="50"/>
      <c r="U8" s="50" t="s">
        <v>78</v>
      </c>
      <c r="V8" s="50"/>
      <c r="W8" s="50" t="s">
        <v>20</v>
      </c>
      <c r="X8" s="50"/>
      <c r="Y8" s="50" t="s">
        <v>78</v>
      </c>
      <c r="Z8" s="50"/>
      <c r="AA8" s="50" t="s">
        <v>20</v>
      </c>
      <c r="AB8" s="50"/>
      <c r="AC8" s="50" t="s">
        <v>78</v>
      </c>
      <c r="AD8" s="50"/>
      <c r="AE8" s="50" t="s">
        <v>20</v>
      </c>
      <c r="AF8" s="50"/>
      <c r="AG8" s="50" t="s">
        <v>78</v>
      </c>
      <c r="AH8" s="50"/>
      <c r="AI8" s="50" t="s">
        <v>20</v>
      </c>
      <c r="AJ8" s="50"/>
      <c r="AK8" s="50" t="s">
        <v>78</v>
      </c>
      <c r="AL8" s="50"/>
      <c r="AM8" s="50" t="s">
        <v>20</v>
      </c>
      <c r="AN8" s="50"/>
      <c r="AO8" s="50" t="s">
        <v>78</v>
      </c>
      <c r="AP8" s="50"/>
      <c r="AQ8" s="50" t="s">
        <v>20</v>
      </c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 t="s">
        <v>140</v>
      </c>
      <c r="BC8" s="50"/>
      <c r="BD8" s="50"/>
      <c r="BE8" s="50"/>
      <c r="BF8" s="50"/>
      <c r="BG8" s="50"/>
      <c r="BH8" s="50"/>
      <c r="BI8" s="50"/>
      <c r="BJ8" s="50"/>
      <c r="BK8" s="50"/>
      <c r="BL8" s="51"/>
      <c r="BM8" s="51"/>
      <c r="BN8" s="45"/>
      <c r="BO8" s="73"/>
      <c r="BP8" s="45"/>
      <c r="BQ8" s="73"/>
      <c r="BR8" s="73"/>
      <c r="BS8" s="45"/>
      <c r="BT8" s="74"/>
      <c r="BU8" s="74"/>
      <c r="BV8" s="74"/>
      <c r="BW8" s="74"/>
      <c r="BX8" s="74"/>
      <c r="BY8" s="45"/>
      <c r="BZ8" s="45"/>
      <c r="CA8" s="34"/>
      <c r="CB8" s="34"/>
      <c r="CC8" s="34"/>
      <c r="CD8" s="34"/>
      <c r="CE8" s="34"/>
      <c r="CF8" s="34"/>
      <c r="CG8" s="45"/>
      <c r="CH8" s="34"/>
      <c r="CI8" s="34"/>
      <c r="CJ8" s="34"/>
      <c r="CK8" s="34"/>
      <c r="CL8" s="34"/>
      <c r="CM8" s="34"/>
      <c r="CN8" s="34"/>
      <c r="CO8" s="50"/>
      <c r="CP8" s="50"/>
      <c r="CQ8" s="51"/>
      <c r="CR8" s="45"/>
      <c r="CS8" s="45"/>
      <c r="CV8" s="12" t="s">
        <v>135</v>
      </c>
      <c r="CW8" s="100">
        <v>3.5</v>
      </c>
      <c r="CX8" s="99">
        <f>CY8+CZ8</f>
        <v>0.07</v>
      </c>
      <c r="CY8" s="101">
        <v>0.02</v>
      </c>
      <c r="CZ8" s="101">
        <v>0.05</v>
      </c>
      <c r="DA8" s="12" t="s">
        <v>141</v>
      </c>
      <c r="DB8" s="107">
        <v>27489</v>
      </c>
      <c r="DC8" s="107">
        <v>28000</v>
      </c>
      <c r="DD8" s="107">
        <f t="shared" si="0"/>
        <v>511</v>
      </c>
      <c r="DE8" s="108">
        <f t="shared" si="1"/>
        <v>1.85892538833715</v>
      </c>
      <c r="DF8" s="107">
        <v>33958</v>
      </c>
      <c r="DG8" s="107">
        <v>34500</v>
      </c>
      <c r="DH8" s="107">
        <f t="shared" si="2"/>
        <v>542</v>
      </c>
      <c r="DI8" s="108">
        <f t="shared" si="3"/>
        <v>1.59608928676601</v>
      </c>
      <c r="DJ8" s="67">
        <v>2826</v>
      </c>
      <c r="DK8" s="67">
        <v>2900</v>
      </c>
      <c r="DL8" s="107">
        <f t="shared" si="4"/>
        <v>74</v>
      </c>
      <c r="DM8" s="108">
        <f t="shared" si="5"/>
        <v>2.61854210898797</v>
      </c>
      <c r="DN8" s="107">
        <v>20730</v>
      </c>
      <c r="DO8" s="113">
        <v>24000</v>
      </c>
      <c r="DP8" s="107">
        <f t="shared" si="6"/>
        <v>3270</v>
      </c>
      <c r="DQ8" s="108">
        <f t="shared" si="7"/>
        <v>15.7742402315485</v>
      </c>
      <c r="DR8" s="67">
        <v>14974</v>
      </c>
      <c r="DS8" s="107">
        <v>17500</v>
      </c>
      <c r="DT8" s="107">
        <f t="shared" si="8"/>
        <v>2526</v>
      </c>
      <c r="DU8" s="108">
        <f t="shared" si="9"/>
        <v>16.8692400160278</v>
      </c>
      <c r="DV8" s="12" t="s">
        <v>141</v>
      </c>
      <c r="DW8" s="67">
        <v>1475</v>
      </c>
      <c r="DX8" s="67">
        <v>1950</v>
      </c>
      <c r="DY8" s="107">
        <f t="shared" si="10"/>
        <v>475</v>
      </c>
      <c r="DZ8" s="108">
        <f t="shared" si="11"/>
        <v>32.2033898305085</v>
      </c>
      <c r="EA8" s="67">
        <v>3726</v>
      </c>
      <c r="EB8" s="67">
        <v>9000</v>
      </c>
      <c r="EC8" s="107">
        <v>17013</v>
      </c>
      <c r="ED8" s="107">
        <v>18280</v>
      </c>
      <c r="EE8" s="107">
        <f t="shared" si="12"/>
        <v>1267</v>
      </c>
      <c r="EF8" s="108">
        <f t="shared" si="13"/>
        <v>7.44724622347617</v>
      </c>
      <c r="EG8" s="107">
        <v>19547</v>
      </c>
      <c r="EH8" s="107">
        <v>21000</v>
      </c>
      <c r="EI8" s="107">
        <f t="shared" si="14"/>
        <v>1453</v>
      </c>
      <c r="EJ8" s="108">
        <f t="shared" si="15"/>
        <v>7.43336573387221</v>
      </c>
      <c r="EK8" s="67">
        <v>364</v>
      </c>
      <c r="EL8" s="60">
        <v>403</v>
      </c>
      <c r="EM8" s="117">
        <f t="shared" si="16"/>
        <v>39</v>
      </c>
      <c r="EN8" s="108">
        <f t="shared" si="17"/>
        <v>10.7142857142857</v>
      </c>
      <c r="EO8" s="12" t="s">
        <v>141</v>
      </c>
      <c r="EP8" s="117">
        <v>29.0013</v>
      </c>
      <c r="EQ8" s="117">
        <v>32</v>
      </c>
      <c r="ER8" s="118">
        <f t="shared" si="18"/>
        <v>2.9987</v>
      </c>
      <c r="ES8" s="108">
        <f t="shared" si="19"/>
        <v>10.3398813156652</v>
      </c>
      <c r="ET8" s="117">
        <v>56.71</v>
      </c>
      <c r="EU8" s="117">
        <v>66</v>
      </c>
      <c r="EV8" s="118">
        <f t="shared" si="20"/>
        <v>9.29</v>
      </c>
      <c r="EW8" s="108">
        <f t="shared" si="21"/>
        <v>16.3815905484042</v>
      </c>
      <c r="EX8" s="67">
        <v>1087</v>
      </c>
      <c r="EY8" s="59">
        <v>1160</v>
      </c>
      <c r="EZ8" s="117">
        <f t="shared" si="22"/>
        <v>73</v>
      </c>
      <c r="FA8" s="108">
        <f t="shared" si="23"/>
        <v>6.71573137074517</v>
      </c>
      <c r="FB8" s="122">
        <v>14.7</v>
      </c>
      <c r="FC8" s="60">
        <v>16</v>
      </c>
      <c r="FD8" s="117">
        <f t="shared" si="24"/>
        <v>1.3</v>
      </c>
      <c r="FE8" s="60">
        <f t="shared" si="25"/>
        <v>8.84353741496599</v>
      </c>
      <c r="FF8" s="107">
        <f t="shared" si="26"/>
        <v>5766.7</v>
      </c>
      <c r="FG8" s="107">
        <f t="shared" si="27"/>
        <v>15429</v>
      </c>
      <c r="FH8" s="107">
        <f t="shared" si="28"/>
        <v>9662.3</v>
      </c>
      <c r="FI8" s="60">
        <f t="shared" si="29"/>
        <v>167.553366743545</v>
      </c>
      <c r="FJ8" s="140" t="s">
        <v>135</v>
      </c>
      <c r="FK8" s="141">
        <v>360</v>
      </c>
      <c r="FL8" s="141">
        <v>19</v>
      </c>
      <c r="FM8" s="155">
        <v>360</v>
      </c>
      <c r="FN8" s="155">
        <f t="shared" si="30"/>
        <v>37</v>
      </c>
      <c r="FO8" s="141">
        <f t="shared" si="31"/>
        <v>360</v>
      </c>
      <c r="FP8" s="141">
        <f t="shared" si="32"/>
        <v>35</v>
      </c>
      <c r="FQ8" s="141">
        <v>60</v>
      </c>
      <c r="FR8" s="141">
        <v>10</v>
      </c>
      <c r="FS8" s="141"/>
      <c r="FT8" s="141"/>
      <c r="FU8" s="141">
        <v>300</v>
      </c>
      <c r="FV8" s="141">
        <v>5</v>
      </c>
      <c r="FW8" s="141"/>
      <c r="FX8" s="141"/>
      <c r="FY8" s="158">
        <v>650</v>
      </c>
      <c r="FZ8" s="155">
        <v>20</v>
      </c>
      <c r="GA8" s="159">
        <v>10</v>
      </c>
      <c r="GB8" s="155">
        <v>1</v>
      </c>
      <c r="GC8" s="141">
        <v>2</v>
      </c>
      <c r="GD8" s="21"/>
      <c r="GE8" s="12" t="s">
        <v>135</v>
      </c>
      <c r="GF8" s="167">
        <v>1.98</v>
      </c>
      <c r="GG8" s="167">
        <v>2.14</v>
      </c>
      <c r="GH8" s="167">
        <v>3.85</v>
      </c>
      <c r="GI8" s="167">
        <v>3.85</v>
      </c>
      <c r="GJ8" s="167">
        <v>0.88</v>
      </c>
      <c r="GK8" s="167">
        <v>0.88</v>
      </c>
      <c r="GL8" s="167">
        <v>1.04</v>
      </c>
      <c r="GM8" s="167">
        <v>1.36</v>
      </c>
      <c r="GN8" s="173">
        <v>0.3</v>
      </c>
      <c r="GO8" s="12" t="s">
        <v>135</v>
      </c>
      <c r="GP8" s="70">
        <v>9</v>
      </c>
      <c r="GQ8" s="70">
        <v>12</v>
      </c>
      <c r="GR8" s="70">
        <v>1</v>
      </c>
      <c r="GS8" s="70">
        <v>2</v>
      </c>
      <c r="GT8" s="70">
        <v>1210</v>
      </c>
      <c r="GU8" s="70">
        <v>1355</v>
      </c>
      <c r="GV8" s="70">
        <v>16892</v>
      </c>
      <c r="GW8" s="70">
        <v>19426</v>
      </c>
      <c r="GX8" s="70">
        <v>94</v>
      </c>
      <c r="GY8" s="70">
        <v>108</v>
      </c>
      <c r="GZ8" s="70">
        <v>28500</v>
      </c>
      <c r="HA8" s="70">
        <v>32775</v>
      </c>
      <c r="HB8" s="184"/>
      <c r="HC8" s="184"/>
      <c r="HD8" s="34" t="s">
        <v>142</v>
      </c>
      <c r="HE8" s="183" t="s">
        <v>120</v>
      </c>
      <c r="HF8" s="183" t="s">
        <v>120</v>
      </c>
      <c r="HG8" s="184">
        <v>274</v>
      </c>
      <c r="HH8" s="183" t="s">
        <v>120</v>
      </c>
    </row>
    <row r="9" s="21" customFormat="1" ht="25" customHeight="1" spans="1:216">
      <c r="A9" s="34"/>
      <c r="B9" s="34" t="s">
        <v>143</v>
      </c>
      <c r="C9" s="34" t="s">
        <v>144</v>
      </c>
      <c r="D9" s="40"/>
      <c r="E9" s="40"/>
      <c r="F9" s="40"/>
      <c r="G9" s="40"/>
      <c r="H9" s="40"/>
      <c r="I9" s="40"/>
      <c r="J9" s="50"/>
      <c r="K9" s="50"/>
      <c r="L9" s="50"/>
      <c r="M9" s="50"/>
      <c r="N9" s="50"/>
      <c r="O9" s="50"/>
      <c r="P9" s="50"/>
      <c r="Q9" s="50" t="s">
        <v>91</v>
      </c>
      <c r="R9" s="50" t="s">
        <v>113</v>
      </c>
      <c r="S9" s="50" t="s">
        <v>91</v>
      </c>
      <c r="T9" s="50" t="s">
        <v>113</v>
      </c>
      <c r="U9" s="50" t="s">
        <v>91</v>
      </c>
      <c r="V9" s="50" t="s">
        <v>113</v>
      </c>
      <c r="W9" s="50" t="s">
        <v>91</v>
      </c>
      <c r="X9" s="50" t="s">
        <v>113</v>
      </c>
      <c r="Y9" s="50" t="s">
        <v>91</v>
      </c>
      <c r="Z9" s="50" t="s">
        <v>113</v>
      </c>
      <c r="AA9" s="50" t="s">
        <v>91</v>
      </c>
      <c r="AB9" s="50" t="s">
        <v>113</v>
      </c>
      <c r="AC9" s="50" t="s">
        <v>91</v>
      </c>
      <c r="AD9" s="50" t="s">
        <v>113</v>
      </c>
      <c r="AE9" s="50" t="s">
        <v>91</v>
      </c>
      <c r="AF9" s="50" t="s">
        <v>113</v>
      </c>
      <c r="AG9" s="50" t="s">
        <v>91</v>
      </c>
      <c r="AH9" s="50" t="s">
        <v>113</v>
      </c>
      <c r="AI9" s="50" t="s">
        <v>91</v>
      </c>
      <c r="AJ9" s="50" t="s">
        <v>113</v>
      </c>
      <c r="AK9" s="50" t="s">
        <v>91</v>
      </c>
      <c r="AL9" s="50" t="s">
        <v>113</v>
      </c>
      <c r="AM9" s="50" t="s">
        <v>91</v>
      </c>
      <c r="AN9" s="50" t="s">
        <v>113</v>
      </c>
      <c r="AO9" s="50" t="s">
        <v>91</v>
      </c>
      <c r="AP9" s="51" t="s">
        <v>145</v>
      </c>
      <c r="AQ9" s="50" t="s">
        <v>91</v>
      </c>
      <c r="AR9" s="51" t="s">
        <v>145</v>
      </c>
      <c r="AS9" s="50"/>
      <c r="AT9" s="50"/>
      <c r="AU9" s="50"/>
      <c r="AV9" s="50"/>
      <c r="AW9" s="50"/>
      <c r="AX9" s="50"/>
      <c r="AY9" s="50"/>
      <c r="AZ9" s="50" t="s">
        <v>91</v>
      </c>
      <c r="BA9" s="50" t="s">
        <v>113</v>
      </c>
      <c r="BB9" s="50" t="s">
        <v>91</v>
      </c>
      <c r="BC9" s="50" t="s">
        <v>113</v>
      </c>
      <c r="BD9" s="50" t="s">
        <v>91</v>
      </c>
      <c r="BE9" s="50" t="s">
        <v>113</v>
      </c>
      <c r="BF9" s="50" t="s">
        <v>91</v>
      </c>
      <c r="BG9" s="50" t="s">
        <v>113</v>
      </c>
      <c r="BH9" s="50" t="s">
        <v>91</v>
      </c>
      <c r="BI9" s="50" t="s">
        <v>113</v>
      </c>
      <c r="BJ9" s="51" t="s">
        <v>91</v>
      </c>
      <c r="BK9" s="51" t="s">
        <v>113</v>
      </c>
      <c r="BL9" s="50" t="s">
        <v>91</v>
      </c>
      <c r="BM9" s="50" t="s">
        <v>113</v>
      </c>
      <c r="BN9" s="45"/>
      <c r="BO9" s="73"/>
      <c r="BP9" s="45"/>
      <c r="BQ9" s="73"/>
      <c r="BR9" s="73"/>
      <c r="BS9" s="45"/>
      <c r="BT9" s="45" t="s">
        <v>91</v>
      </c>
      <c r="BU9" s="45" t="s">
        <v>113</v>
      </c>
      <c r="BV9" s="45" t="s">
        <v>91</v>
      </c>
      <c r="BW9" s="45" t="s">
        <v>113</v>
      </c>
      <c r="BX9" s="74"/>
      <c r="BY9" s="45"/>
      <c r="BZ9" s="45"/>
      <c r="CA9" s="34"/>
      <c r="CB9" s="34"/>
      <c r="CC9" s="34"/>
      <c r="CD9" s="34"/>
      <c r="CE9" s="34"/>
      <c r="CF9" s="34"/>
      <c r="CG9" s="45"/>
      <c r="CH9" s="34"/>
      <c r="CI9" s="34"/>
      <c r="CJ9" s="34"/>
      <c r="CK9" s="34"/>
      <c r="CL9" s="34"/>
      <c r="CM9" s="34"/>
      <c r="CN9" s="34"/>
      <c r="CO9" s="34" t="s">
        <v>91</v>
      </c>
      <c r="CP9" s="34" t="s">
        <v>91</v>
      </c>
      <c r="CQ9" s="45" t="s">
        <v>91</v>
      </c>
      <c r="CR9" s="45"/>
      <c r="CS9" s="45"/>
      <c r="CV9" s="12" t="s">
        <v>141</v>
      </c>
      <c r="CW9" s="100">
        <v>1.6</v>
      </c>
      <c r="CX9" s="99">
        <f t="shared" ref="CX9:CX18" si="34">CY9+CZ9</f>
        <v>1.15</v>
      </c>
      <c r="CY9" s="101">
        <v>0.85</v>
      </c>
      <c r="CZ9" s="101">
        <v>0.3</v>
      </c>
      <c r="DA9" s="12" t="s">
        <v>146</v>
      </c>
      <c r="DB9" s="107">
        <v>12056</v>
      </c>
      <c r="DC9" s="107">
        <v>12400</v>
      </c>
      <c r="DD9" s="107">
        <f t="shared" si="0"/>
        <v>344</v>
      </c>
      <c r="DE9" s="108">
        <f t="shared" si="1"/>
        <v>2.85335102853351</v>
      </c>
      <c r="DF9" s="107">
        <v>15216</v>
      </c>
      <c r="DG9" s="107">
        <v>15500</v>
      </c>
      <c r="DH9" s="107">
        <f t="shared" si="2"/>
        <v>284</v>
      </c>
      <c r="DI9" s="108">
        <f t="shared" si="3"/>
        <v>1.8664563617245</v>
      </c>
      <c r="DJ9" s="67">
        <v>1221</v>
      </c>
      <c r="DK9" s="67">
        <v>1260</v>
      </c>
      <c r="DL9" s="107">
        <f t="shared" si="4"/>
        <v>39</v>
      </c>
      <c r="DM9" s="108">
        <f t="shared" si="5"/>
        <v>3.19410319410319</v>
      </c>
      <c r="DN9" s="107">
        <v>15152</v>
      </c>
      <c r="DO9" s="113">
        <v>15700</v>
      </c>
      <c r="DP9" s="107">
        <f t="shared" si="6"/>
        <v>548</v>
      </c>
      <c r="DQ9" s="108">
        <f t="shared" si="7"/>
        <v>3.61668426610348</v>
      </c>
      <c r="DR9" s="67">
        <v>7768</v>
      </c>
      <c r="DS9" s="107">
        <v>9500</v>
      </c>
      <c r="DT9" s="107">
        <f t="shared" si="8"/>
        <v>1732</v>
      </c>
      <c r="DU9" s="108">
        <f t="shared" si="9"/>
        <v>22.2966014418126</v>
      </c>
      <c r="DV9" s="12" t="s">
        <v>146</v>
      </c>
      <c r="DW9" s="67">
        <v>776</v>
      </c>
      <c r="DX9" s="67">
        <v>1000</v>
      </c>
      <c r="DY9" s="107">
        <f t="shared" si="10"/>
        <v>224</v>
      </c>
      <c r="DZ9" s="108">
        <f t="shared" si="11"/>
        <v>28.8659793814433</v>
      </c>
      <c r="EA9" s="67">
        <v>0</v>
      </c>
      <c r="EB9" s="67"/>
      <c r="EC9" s="107">
        <v>6001</v>
      </c>
      <c r="ED9" s="107">
        <v>6450</v>
      </c>
      <c r="EE9" s="107">
        <f t="shared" si="12"/>
        <v>449</v>
      </c>
      <c r="EF9" s="108">
        <f t="shared" si="13"/>
        <v>7.48208631894684</v>
      </c>
      <c r="EG9" s="107">
        <v>8387</v>
      </c>
      <c r="EH9" s="107">
        <v>8900</v>
      </c>
      <c r="EI9" s="107">
        <f t="shared" si="14"/>
        <v>513</v>
      </c>
      <c r="EJ9" s="108">
        <f t="shared" si="15"/>
        <v>6.11660903779659</v>
      </c>
      <c r="EK9" s="67">
        <v>173</v>
      </c>
      <c r="EL9" s="60">
        <v>193</v>
      </c>
      <c r="EM9" s="117">
        <f t="shared" si="16"/>
        <v>20</v>
      </c>
      <c r="EN9" s="108">
        <f t="shared" si="17"/>
        <v>11.5606936416185</v>
      </c>
      <c r="EO9" s="12" t="s">
        <v>146</v>
      </c>
      <c r="EP9" s="117">
        <v>12.9895</v>
      </c>
      <c r="EQ9" s="117">
        <v>14.2</v>
      </c>
      <c r="ER9" s="118">
        <f t="shared" si="18"/>
        <v>1.2105</v>
      </c>
      <c r="ES9" s="108">
        <f t="shared" si="19"/>
        <v>9.31906539897609</v>
      </c>
      <c r="ET9" s="117">
        <v>22.3798</v>
      </c>
      <c r="EU9" s="117">
        <v>26</v>
      </c>
      <c r="EV9" s="118">
        <f t="shared" si="20"/>
        <v>3.6202</v>
      </c>
      <c r="EW9" s="108">
        <f t="shared" si="21"/>
        <v>16.1761946040626</v>
      </c>
      <c r="EX9" s="67">
        <v>400</v>
      </c>
      <c r="EY9" s="59">
        <v>420</v>
      </c>
      <c r="EZ9" s="117">
        <f t="shared" si="22"/>
        <v>20</v>
      </c>
      <c r="FA9" s="108">
        <f t="shared" si="23"/>
        <v>5</v>
      </c>
      <c r="FB9" s="59">
        <v>6.7</v>
      </c>
      <c r="FC9" s="60">
        <v>8</v>
      </c>
      <c r="FD9" s="117">
        <f t="shared" si="24"/>
        <v>1.3</v>
      </c>
      <c r="FE9" s="60">
        <f t="shared" si="25"/>
        <v>19.4029850746269</v>
      </c>
      <c r="FF9" s="107">
        <f t="shared" si="26"/>
        <v>2576.7</v>
      </c>
      <c r="FG9" s="107">
        <f t="shared" si="27"/>
        <v>2881</v>
      </c>
      <c r="FH9" s="107">
        <f t="shared" si="28"/>
        <v>304.3</v>
      </c>
      <c r="FI9" s="60">
        <f t="shared" si="29"/>
        <v>11.8096790468429</v>
      </c>
      <c r="FJ9" s="140" t="s">
        <v>141</v>
      </c>
      <c r="FK9" s="141">
        <v>7500</v>
      </c>
      <c r="FL9" s="141">
        <v>580</v>
      </c>
      <c r="FM9" s="155">
        <v>7500</v>
      </c>
      <c r="FN9" s="155">
        <f t="shared" si="30"/>
        <v>483</v>
      </c>
      <c r="FO9" s="141">
        <f t="shared" si="31"/>
        <v>7500</v>
      </c>
      <c r="FP9" s="141">
        <f t="shared" si="32"/>
        <v>475</v>
      </c>
      <c r="FQ9" s="141">
        <v>600</v>
      </c>
      <c r="FR9" s="141">
        <v>200</v>
      </c>
      <c r="FS9" s="141">
        <v>2300</v>
      </c>
      <c r="FT9" s="141">
        <v>50</v>
      </c>
      <c r="FU9" s="141">
        <v>4600</v>
      </c>
      <c r="FV9" s="141">
        <v>200</v>
      </c>
      <c r="FW9" s="141"/>
      <c r="FX9" s="141"/>
      <c r="FY9" s="158">
        <v>800</v>
      </c>
      <c r="FZ9" s="155">
        <v>25</v>
      </c>
      <c r="GA9" s="159">
        <v>200</v>
      </c>
      <c r="GB9" s="155">
        <v>6</v>
      </c>
      <c r="GC9" s="141">
        <v>8</v>
      </c>
      <c r="GE9" s="12" t="s">
        <v>141</v>
      </c>
      <c r="GF9" s="167">
        <v>20.32</v>
      </c>
      <c r="GG9" s="167">
        <v>20.55</v>
      </c>
      <c r="GH9" s="167">
        <v>45.05</v>
      </c>
      <c r="GI9" s="167">
        <v>45.06</v>
      </c>
      <c r="GJ9" s="167">
        <v>6.33</v>
      </c>
      <c r="GK9" s="167">
        <v>6.41</v>
      </c>
      <c r="GL9" s="167">
        <v>11.93</v>
      </c>
      <c r="GM9" s="167">
        <v>14.25</v>
      </c>
      <c r="GN9" s="173">
        <v>0.3</v>
      </c>
      <c r="GO9" s="12" t="s">
        <v>141</v>
      </c>
      <c r="GP9" s="70">
        <v>72</v>
      </c>
      <c r="GQ9" s="70">
        <v>81</v>
      </c>
      <c r="GR9" s="70">
        <v>14</v>
      </c>
      <c r="GS9" s="70">
        <v>15</v>
      </c>
      <c r="GT9" s="70">
        <v>52302</v>
      </c>
      <c r="GU9" s="70">
        <v>58578</v>
      </c>
      <c r="GV9" s="70">
        <v>158792</v>
      </c>
      <c r="GW9" s="70">
        <v>182611</v>
      </c>
      <c r="GX9" s="70">
        <v>540</v>
      </c>
      <c r="GY9" s="70">
        <v>621</v>
      </c>
      <c r="GZ9" s="70">
        <v>46330</v>
      </c>
      <c r="HA9" s="70">
        <v>53279</v>
      </c>
      <c r="HB9" s="184">
        <v>3</v>
      </c>
      <c r="HC9" s="184">
        <v>4</v>
      </c>
      <c r="HD9" s="34" t="s">
        <v>147</v>
      </c>
      <c r="HE9" s="183" t="s">
        <v>120</v>
      </c>
      <c r="HF9" s="183" t="s">
        <v>120</v>
      </c>
      <c r="HG9" s="184">
        <v>274</v>
      </c>
      <c r="HH9" s="183" t="s">
        <v>120</v>
      </c>
    </row>
    <row r="10" s="21" customFormat="1" ht="20" customHeight="1" spans="1:216">
      <c r="A10" s="41" t="s">
        <v>136</v>
      </c>
      <c r="B10" s="42">
        <f>SUM(B11:B21)</f>
        <v>2160212.4</v>
      </c>
      <c r="C10" s="43">
        <f t="shared" ref="C10:F10" si="35">C11+C12+C13+C14+C15+C16+C17+C18+C19+C20+C21</f>
        <v>218.01</v>
      </c>
      <c r="D10" s="44">
        <f t="shared" si="35"/>
        <v>1085440.4</v>
      </c>
      <c r="E10" s="43">
        <f t="shared" si="35"/>
        <v>314111.5</v>
      </c>
      <c r="F10" s="43">
        <f t="shared" si="35"/>
        <v>108.1</v>
      </c>
      <c r="G10" s="43">
        <f>SUM(G11:G21)</f>
        <v>315000</v>
      </c>
      <c r="H10" s="44">
        <f t="shared" ref="H10:H21" si="36">G10-E10</f>
        <v>888.5</v>
      </c>
      <c r="I10" s="43">
        <f t="shared" ref="I10:I21" si="37">H10/E10*100</f>
        <v>0.282861340638595</v>
      </c>
      <c r="J10" s="41" t="s">
        <v>136</v>
      </c>
      <c r="K10" s="54">
        <f t="shared" ref="K10:O10" si="38">K11+K12+K13+K14+K15+K16+K17+K18+K19+K20+K21</f>
        <v>261763</v>
      </c>
      <c r="L10" s="55">
        <f t="shared" si="38"/>
        <v>33834</v>
      </c>
      <c r="M10" s="56">
        <f t="shared" si="38"/>
        <v>26.2</v>
      </c>
      <c r="N10" s="54">
        <f t="shared" si="38"/>
        <v>34450</v>
      </c>
      <c r="O10" s="55">
        <f t="shared" si="38"/>
        <v>616</v>
      </c>
      <c r="P10" s="55">
        <v>2.5</v>
      </c>
      <c r="Q10" s="54">
        <f t="shared" ref="Q10:AR10" si="39">Q11+Q12+Q13+Q14+Q15+Q16+Q17+Q18+Q19+Q20+Q21</f>
        <v>142766</v>
      </c>
      <c r="R10" s="55">
        <f t="shared" si="39"/>
        <v>15377</v>
      </c>
      <c r="S10" s="55">
        <f t="shared" si="39"/>
        <v>14.4</v>
      </c>
      <c r="T10" s="54">
        <f t="shared" si="39"/>
        <v>15700</v>
      </c>
      <c r="U10" s="55">
        <f t="shared" si="39"/>
        <v>9215</v>
      </c>
      <c r="V10" s="55">
        <f t="shared" si="39"/>
        <v>2400</v>
      </c>
      <c r="W10" s="56">
        <f t="shared" si="39"/>
        <v>1</v>
      </c>
      <c r="X10" s="54">
        <f t="shared" si="39"/>
        <v>2650</v>
      </c>
      <c r="Y10" s="54">
        <f t="shared" si="39"/>
        <v>4724</v>
      </c>
      <c r="Z10" s="55">
        <f t="shared" si="39"/>
        <v>295</v>
      </c>
      <c r="AA10" s="56">
        <f t="shared" si="39"/>
        <v>0.5</v>
      </c>
      <c r="AB10" s="54">
        <f t="shared" si="39"/>
        <v>300</v>
      </c>
      <c r="AC10" s="54">
        <f t="shared" si="39"/>
        <v>19782</v>
      </c>
      <c r="AD10" s="55">
        <f t="shared" si="39"/>
        <v>1411</v>
      </c>
      <c r="AE10" s="55">
        <f t="shared" si="39"/>
        <v>2.2</v>
      </c>
      <c r="AF10" s="54">
        <f t="shared" si="39"/>
        <v>1606</v>
      </c>
      <c r="AG10" s="54">
        <f t="shared" si="39"/>
        <v>16405</v>
      </c>
      <c r="AH10" s="55">
        <f t="shared" si="39"/>
        <v>1139</v>
      </c>
      <c r="AI10" s="55">
        <f t="shared" si="39"/>
        <v>1.1</v>
      </c>
      <c r="AJ10" s="54">
        <f t="shared" si="39"/>
        <v>794</v>
      </c>
      <c r="AK10" s="54">
        <f t="shared" si="39"/>
        <v>15392</v>
      </c>
      <c r="AL10" s="55">
        <f t="shared" si="39"/>
        <v>1048</v>
      </c>
      <c r="AM10" s="55">
        <f t="shared" si="39"/>
        <v>1.1</v>
      </c>
      <c r="AN10" s="55">
        <f t="shared" si="39"/>
        <v>794</v>
      </c>
      <c r="AO10" s="54">
        <f t="shared" si="39"/>
        <v>68871</v>
      </c>
      <c r="AP10" s="61">
        <f t="shared" si="39"/>
        <v>13212</v>
      </c>
      <c r="AQ10" s="62">
        <f t="shared" si="39"/>
        <v>7</v>
      </c>
      <c r="AR10" s="61">
        <f t="shared" si="39"/>
        <v>13400</v>
      </c>
      <c r="AS10" s="41" t="s">
        <v>136</v>
      </c>
      <c r="AT10" s="62">
        <f t="shared" ref="AT10:AW10" si="40">SUM(AT11:AT21)</f>
        <v>823677.4</v>
      </c>
      <c r="AU10" s="62">
        <f t="shared" ref="AU10:BC10" si="41">AU11+AU12+AU13+AU14+AU15+AU16+AU17+AU18+AU19+AU20+AU21</f>
        <v>280277.5</v>
      </c>
      <c r="AV10" s="55">
        <f t="shared" si="40"/>
        <v>81.9</v>
      </c>
      <c r="AW10" s="65">
        <f t="shared" si="40"/>
        <v>280550</v>
      </c>
      <c r="AX10" s="55">
        <f t="shared" si="41"/>
        <v>272.499999999996</v>
      </c>
      <c r="AY10" s="55">
        <f t="shared" ref="AY10:AY21" si="42">AX10/AU10*100</f>
        <v>0.0972250715808427</v>
      </c>
      <c r="AZ10" s="55">
        <f t="shared" si="41"/>
        <v>12.4</v>
      </c>
      <c r="BA10" s="61">
        <f t="shared" si="41"/>
        <v>56440</v>
      </c>
      <c r="BB10" s="56">
        <f t="shared" si="41"/>
        <v>3</v>
      </c>
      <c r="BC10" s="54">
        <f t="shared" si="41"/>
        <v>9000</v>
      </c>
      <c r="BD10" s="55">
        <f>SUM(BD11:BD21)</f>
        <v>63.2</v>
      </c>
      <c r="BE10" s="61">
        <f t="shared" ref="BE10:BM10" si="43">BE11+BE12+BE13+BE14+BE15+BE16+BE17+BE18+BE19+BE20+BE21</f>
        <v>214670</v>
      </c>
      <c r="BF10" s="56">
        <f t="shared" si="43"/>
        <v>0.3</v>
      </c>
      <c r="BG10" s="61">
        <f t="shared" si="43"/>
        <v>560</v>
      </c>
      <c r="BH10" s="56">
        <f t="shared" si="43"/>
        <v>2.5</v>
      </c>
      <c r="BI10" s="54">
        <f t="shared" si="43"/>
        <v>3400</v>
      </c>
      <c r="BJ10" s="56">
        <f t="shared" si="43"/>
        <v>1.7</v>
      </c>
      <c r="BK10" s="54">
        <f t="shared" si="43"/>
        <v>2815</v>
      </c>
      <c r="BL10" s="55">
        <f t="shared" si="43"/>
        <v>1.8</v>
      </c>
      <c r="BM10" s="54">
        <f t="shared" si="43"/>
        <v>2665</v>
      </c>
      <c r="BN10" s="41" t="s">
        <v>136</v>
      </c>
      <c r="BO10" s="75">
        <f t="shared" ref="BO10:BZ10" si="44">BO11+BO12+BO13+BO14+BO15+BO16+BO17+BO18+BO19+BO20+BO21</f>
        <v>1052048</v>
      </c>
      <c r="BP10" s="76">
        <f t="shared" si="44"/>
        <v>108.61</v>
      </c>
      <c r="BQ10" s="76">
        <f t="shared" si="44"/>
        <v>20502</v>
      </c>
      <c r="BR10" s="77">
        <f t="shared" si="44"/>
        <v>25.6556287178728</v>
      </c>
      <c r="BS10" s="77">
        <f t="shared" si="44"/>
        <v>15.5</v>
      </c>
      <c r="BT10" s="77">
        <f t="shared" si="44"/>
        <v>2</v>
      </c>
      <c r="BU10" s="77">
        <f t="shared" si="44"/>
        <v>1000</v>
      </c>
      <c r="BV10" s="77">
        <f t="shared" si="44"/>
        <v>1.5</v>
      </c>
      <c r="BW10" s="79">
        <f t="shared" si="44"/>
        <v>500</v>
      </c>
      <c r="BX10" s="77">
        <f t="shared" si="44"/>
        <v>12</v>
      </c>
      <c r="BY10" s="77">
        <f t="shared" si="44"/>
        <v>10.35</v>
      </c>
      <c r="BZ10" s="79">
        <f t="shared" si="44"/>
        <v>139720</v>
      </c>
      <c r="CA10" s="41" t="s">
        <v>136</v>
      </c>
      <c r="CB10" s="80">
        <f t="shared" ref="CB10:CI10" si="45">CB11+CB12+CB13+CB14+CB15+CB16+CB17+CB18+CB19+CB20+CB21</f>
        <v>93.11</v>
      </c>
      <c r="CC10" s="80">
        <f t="shared" si="45"/>
        <v>57.7</v>
      </c>
      <c r="CD10" s="82">
        <f t="shared" si="45"/>
        <v>93230</v>
      </c>
      <c r="CE10" s="83">
        <f t="shared" si="45"/>
        <v>12.85</v>
      </c>
      <c r="CF10" s="80">
        <f t="shared" si="45"/>
        <v>17411.5</v>
      </c>
      <c r="CG10" s="80">
        <f t="shared" si="45"/>
        <v>9</v>
      </c>
      <c r="CH10" s="80">
        <f t="shared" si="45"/>
        <v>7.3</v>
      </c>
      <c r="CI10" s="80">
        <f t="shared" si="45"/>
        <v>102000</v>
      </c>
      <c r="CJ10" s="83">
        <f>SUM(CJ11:CJ21)</f>
        <v>4.5</v>
      </c>
      <c r="CK10" s="80">
        <f t="shared" ref="CK10:CR10" si="46">CK11+CK12+CK13+CK14+CK15+CK16+CK17+CK18+CK19+CK20+CK21</f>
        <v>6570</v>
      </c>
      <c r="CL10" s="83">
        <f t="shared" si="46"/>
        <v>0.36</v>
      </c>
      <c r="CM10" s="80">
        <f t="shared" si="46"/>
        <v>10800</v>
      </c>
      <c r="CN10" s="80">
        <f t="shared" si="46"/>
        <v>8.7</v>
      </c>
      <c r="CO10" s="83">
        <f t="shared" si="46"/>
        <v>0.7</v>
      </c>
      <c r="CP10" s="80">
        <f t="shared" si="46"/>
        <v>4</v>
      </c>
      <c r="CQ10" s="80">
        <f t="shared" si="46"/>
        <v>4</v>
      </c>
      <c r="CR10" s="82">
        <f t="shared" si="46"/>
        <v>22724</v>
      </c>
      <c r="CS10" s="83">
        <f>SUM(CS11:CS21)</f>
        <v>1.3</v>
      </c>
      <c r="CV10" s="12" t="s">
        <v>146</v>
      </c>
      <c r="CW10" s="100">
        <v>0.7</v>
      </c>
      <c r="CX10" s="99">
        <f t="shared" si="34"/>
        <v>0.5</v>
      </c>
      <c r="CY10" s="101">
        <v>0.4</v>
      </c>
      <c r="CZ10" s="101">
        <v>0.1</v>
      </c>
      <c r="DA10" s="12" t="s">
        <v>148</v>
      </c>
      <c r="DB10" s="107">
        <v>43144</v>
      </c>
      <c r="DC10" s="107">
        <v>44000</v>
      </c>
      <c r="DD10" s="107">
        <f t="shared" si="0"/>
        <v>856</v>
      </c>
      <c r="DE10" s="108">
        <f t="shared" si="1"/>
        <v>1.98405340255887</v>
      </c>
      <c r="DF10" s="107">
        <v>47371</v>
      </c>
      <c r="DG10" s="107">
        <v>56000</v>
      </c>
      <c r="DH10" s="107">
        <f t="shared" si="2"/>
        <v>8629</v>
      </c>
      <c r="DI10" s="108">
        <f t="shared" si="3"/>
        <v>18.2157860294273</v>
      </c>
      <c r="DJ10" s="67">
        <v>3946</v>
      </c>
      <c r="DK10" s="67">
        <v>4700</v>
      </c>
      <c r="DL10" s="107">
        <f t="shared" si="4"/>
        <v>754</v>
      </c>
      <c r="DM10" s="108">
        <f t="shared" si="5"/>
        <v>19.1079574252408</v>
      </c>
      <c r="DN10" s="107">
        <v>20013</v>
      </c>
      <c r="DO10" s="113">
        <v>23000</v>
      </c>
      <c r="DP10" s="107">
        <f t="shared" si="6"/>
        <v>2987</v>
      </c>
      <c r="DQ10" s="108">
        <f t="shared" si="7"/>
        <v>14.9252985559386</v>
      </c>
      <c r="DR10" s="67">
        <v>14628</v>
      </c>
      <c r="DS10" s="107">
        <v>17000</v>
      </c>
      <c r="DT10" s="107">
        <f t="shared" si="8"/>
        <v>2372</v>
      </c>
      <c r="DU10" s="108">
        <f t="shared" si="9"/>
        <v>16.2154771670768</v>
      </c>
      <c r="DV10" s="12" t="s">
        <v>148</v>
      </c>
      <c r="DW10" s="67">
        <v>1438</v>
      </c>
      <c r="DX10" s="67">
        <v>1950</v>
      </c>
      <c r="DY10" s="107">
        <f t="shared" si="10"/>
        <v>512</v>
      </c>
      <c r="DZ10" s="108">
        <f t="shared" si="11"/>
        <v>35.6050069541029</v>
      </c>
      <c r="EA10" s="67">
        <v>0</v>
      </c>
      <c r="EB10" s="67"/>
      <c r="EC10" s="107">
        <v>18010</v>
      </c>
      <c r="ED10" s="107">
        <v>19350</v>
      </c>
      <c r="EE10" s="107">
        <f t="shared" si="12"/>
        <v>1340</v>
      </c>
      <c r="EF10" s="108">
        <f t="shared" si="13"/>
        <v>7.44031093836757</v>
      </c>
      <c r="EG10" s="107">
        <v>19874</v>
      </c>
      <c r="EH10" s="107">
        <v>21000</v>
      </c>
      <c r="EI10" s="107">
        <f t="shared" si="14"/>
        <v>1126</v>
      </c>
      <c r="EJ10" s="108">
        <f t="shared" si="15"/>
        <v>5.66569387138976</v>
      </c>
      <c r="EK10" s="67">
        <v>414</v>
      </c>
      <c r="EL10" s="60">
        <v>470</v>
      </c>
      <c r="EM10" s="117">
        <f t="shared" si="16"/>
        <v>56</v>
      </c>
      <c r="EN10" s="108">
        <f t="shared" si="17"/>
        <v>13.5265700483092</v>
      </c>
      <c r="EO10" s="12" t="s">
        <v>148</v>
      </c>
      <c r="EP10" s="117">
        <v>17.06</v>
      </c>
      <c r="EQ10" s="117">
        <v>18</v>
      </c>
      <c r="ER10" s="118">
        <f t="shared" si="18"/>
        <v>0.940000000000001</v>
      </c>
      <c r="ES10" s="108">
        <f t="shared" si="19"/>
        <v>5.50996483001173</v>
      </c>
      <c r="ET10" s="117">
        <v>34.4598</v>
      </c>
      <c r="EU10" s="117">
        <v>40</v>
      </c>
      <c r="EV10" s="118">
        <f t="shared" si="20"/>
        <v>5.5402</v>
      </c>
      <c r="EW10" s="108">
        <f t="shared" si="21"/>
        <v>16.0772842558575</v>
      </c>
      <c r="EX10" s="67">
        <v>501</v>
      </c>
      <c r="EY10" s="59">
        <v>590</v>
      </c>
      <c r="EZ10" s="117">
        <f t="shared" si="22"/>
        <v>89</v>
      </c>
      <c r="FA10" s="108">
        <f t="shared" si="23"/>
        <v>17.7644710578842</v>
      </c>
      <c r="FB10" s="122">
        <v>11.6</v>
      </c>
      <c r="FC10" s="60">
        <v>13</v>
      </c>
      <c r="FD10" s="117">
        <f t="shared" si="24"/>
        <v>1.4</v>
      </c>
      <c r="FE10" s="60">
        <f t="shared" si="25"/>
        <v>12.0689655172414</v>
      </c>
      <c r="FF10" s="107">
        <f t="shared" si="26"/>
        <v>6310.6</v>
      </c>
      <c r="FG10" s="107">
        <f t="shared" si="27"/>
        <v>7723</v>
      </c>
      <c r="FH10" s="107">
        <f t="shared" si="28"/>
        <v>1412.4</v>
      </c>
      <c r="FI10" s="60">
        <f t="shared" si="29"/>
        <v>22.3813900421513</v>
      </c>
      <c r="FJ10" s="140" t="s">
        <v>146</v>
      </c>
      <c r="FK10" s="141">
        <v>4700</v>
      </c>
      <c r="FL10" s="141">
        <v>482</v>
      </c>
      <c r="FM10" s="155">
        <v>4700</v>
      </c>
      <c r="FN10" s="155">
        <f t="shared" si="30"/>
        <v>415</v>
      </c>
      <c r="FO10" s="141">
        <f t="shared" si="31"/>
        <v>4700</v>
      </c>
      <c r="FP10" s="141">
        <f t="shared" si="32"/>
        <v>405</v>
      </c>
      <c r="FQ10" s="141">
        <v>700</v>
      </c>
      <c r="FR10" s="141">
        <v>220</v>
      </c>
      <c r="FS10" s="141"/>
      <c r="FT10" s="141"/>
      <c r="FU10" s="141">
        <v>4000</v>
      </c>
      <c r="FV10" s="141">
        <v>150</v>
      </c>
      <c r="FW10" s="141"/>
      <c r="FX10" s="141"/>
      <c r="FY10" s="158">
        <v>1000</v>
      </c>
      <c r="FZ10" s="155">
        <v>35</v>
      </c>
      <c r="GA10" s="159">
        <v>400</v>
      </c>
      <c r="GB10" s="155">
        <v>12</v>
      </c>
      <c r="GC10" s="141">
        <v>10</v>
      </c>
      <c r="GE10" s="12" t="s">
        <v>146</v>
      </c>
      <c r="GF10" s="167">
        <v>4.38</v>
      </c>
      <c r="GG10" s="167">
        <v>4.43</v>
      </c>
      <c r="GH10" s="167">
        <v>8.29</v>
      </c>
      <c r="GI10" s="167">
        <v>8.29</v>
      </c>
      <c r="GJ10" s="167">
        <v>1.92</v>
      </c>
      <c r="GK10" s="167">
        <v>1.93</v>
      </c>
      <c r="GL10" s="167">
        <v>2.24</v>
      </c>
      <c r="GM10" s="167">
        <v>3.01</v>
      </c>
      <c r="GN10" s="173">
        <v>0.3</v>
      </c>
      <c r="GO10" s="12" t="s">
        <v>146</v>
      </c>
      <c r="GP10" s="70">
        <v>43</v>
      </c>
      <c r="GQ10" s="70">
        <v>48</v>
      </c>
      <c r="GR10" s="70">
        <v>11</v>
      </c>
      <c r="GS10" s="70">
        <v>12</v>
      </c>
      <c r="GT10" s="70">
        <v>22980</v>
      </c>
      <c r="GU10" s="70">
        <v>25738</v>
      </c>
      <c r="GV10" s="70">
        <v>112432</v>
      </c>
      <c r="GW10" s="70">
        <v>129297</v>
      </c>
      <c r="GX10" s="70">
        <v>10</v>
      </c>
      <c r="GY10" s="70">
        <v>12</v>
      </c>
      <c r="GZ10" s="70">
        <v>2000</v>
      </c>
      <c r="HA10" s="70">
        <v>2300</v>
      </c>
      <c r="HB10" s="184">
        <v>2</v>
      </c>
      <c r="HC10" s="184">
        <v>4</v>
      </c>
      <c r="HD10" s="34" t="s">
        <v>149</v>
      </c>
      <c r="HE10" s="183" t="s">
        <v>120</v>
      </c>
      <c r="HF10" s="183" t="s">
        <v>120</v>
      </c>
      <c r="HG10" s="184">
        <v>274</v>
      </c>
      <c r="HH10" s="183" t="s">
        <v>120</v>
      </c>
    </row>
    <row r="11" s="21" customFormat="1" ht="20" customHeight="1" spans="1:216">
      <c r="A11" s="45" t="s">
        <v>135</v>
      </c>
      <c r="B11" s="46">
        <f t="shared" ref="B11:B21" si="47">D11+BO11+CR11</f>
        <v>92965</v>
      </c>
      <c r="C11" s="47">
        <f t="shared" ref="C11:C21" si="48">F11+BP11+CS11</f>
        <v>9.19</v>
      </c>
      <c r="D11" s="48">
        <f t="shared" ref="D11:G11" si="49">K11+AT11</f>
        <v>49789</v>
      </c>
      <c r="E11" s="47">
        <f t="shared" si="49"/>
        <v>14001.2</v>
      </c>
      <c r="F11" s="47">
        <f t="shared" si="49"/>
        <v>5.13</v>
      </c>
      <c r="G11" s="47">
        <f t="shared" si="49"/>
        <v>14750</v>
      </c>
      <c r="H11" s="47">
        <f t="shared" si="36"/>
        <v>748.799999999999</v>
      </c>
      <c r="I11" s="57">
        <f t="shared" si="37"/>
        <v>5.34811301888409</v>
      </c>
      <c r="J11" s="45" t="s">
        <v>135</v>
      </c>
      <c r="K11" s="58">
        <f t="shared" ref="K11:N11" si="50">Q11+U11+Y11+AC11+AG11+AO11</f>
        <v>8698</v>
      </c>
      <c r="L11" s="58">
        <f t="shared" si="50"/>
        <v>1109</v>
      </c>
      <c r="M11" s="58">
        <f t="shared" si="50"/>
        <v>0.97</v>
      </c>
      <c r="N11" s="58">
        <f t="shared" si="50"/>
        <v>1160</v>
      </c>
      <c r="O11" s="58">
        <f t="shared" ref="O11:O21" si="51">N11-L11</f>
        <v>51</v>
      </c>
      <c r="P11" s="59">
        <f t="shared" ref="P11:P21" si="52">O11/L11*100</f>
        <v>4.59873760144274</v>
      </c>
      <c r="Q11" s="58">
        <v>5412</v>
      </c>
      <c r="R11" s="58">
        <v>566</v>
      </c>
      <c r="S11" s="58">
        <v>0.6</v>
      </c>
      <c r="T11" s="46">
        <v>654</v>
      </c>
      <c r="U11" s="47">
        <v>0</v>
      </c>
      <c r="V11" s="47">
        <v>0</v>
      </c>
      <c r="W11" s="58">
        <v>0</v>
      </c>
      <c r="X11" s="47"/>
      <c r="Y11" s="47">
        <v>0</v>
      </c>
      <c r="Z11" s="60">
        <v>0</v>
      </c>
      <c r="AA11" s="46"/>
      <c r="AB11" s="48">
        <v>0</v>
      </c>
      <c r="AC11" s="47">
        <v>349</v>
      </c>
      <c r="AD11" s="48">
        <v>25</v>
      </c>
      <c r="AE11" s="58">
        <v>0.1</v>
      </c>
      <c r="AF11" s="58">
        <v>73</v>
      </c>
      <c r="AG11" s="58">
        <v>1147</v>
      </c>
      <c r="AH11" s="58">
        <v>91</v>
      </c>
      <c r="AI11" s="58">
        <v>0.07</v>
      </c>
      <c r="AJ11" s="58">
        <v>50</v>
      </c>
      <c r="AK11" s="58">
        <v>1024</v>
      </c>
      <c r="AL11" s="58">
        <v>85</v>
      </c>
      <c r="AM11" s="58">
        <v>0.07</v>
      </c>
      <c r="AN11" s="58">
        <v>50</v>
      </c>
      <c r="AO11" s="58">
        <v>1790</v>
      </c>
      <c r="AP11" s="58">
        <v>427</v>
      </c>
      <c r="AQ11" s="58">
        <v>0.2</v>
      </c>
      <c r="AR11" s="58">
        <v>383</v>
      </c>
      <c r="AS11" s="34" t="s">
        <v>135</v>
      </c>
      <c r="AT11" s="63">
        <v>41091</v>
      </c>
      <c r="AU11" s="63">
        <v>12892.2</v>
      </c>
      <c r="AV11" s="58">
        <f t="shared" ref="AV11:AV21" si="53">AZ11+BD11+BF11+BH11+BJ11+BL11</f>
        <v>4.16</v>
      </c>
      <c r="AW11" s="63">
        <f t="shared" ref="AW11:AW21" si="54">BA11+BE11+BG11+BI11+BK11+BM11</f>
        <v>13590</v>
      </c>
      <c r="AX11" s="58">
        <f t="shared" ref="AX11:AX21" si="55">AW11-AU11</f>
        <v>697.799999999999</v>
      </c>
      <c r="AY11" s="59">
        <f t="shared" si="42"/>
        <v>5.41257504537627</v>
      </c>
      <c r="AZ11" s="60">
        <v>0.51</v>
      </c>
      <c r="BA11" s="66">
        <v>2062</v>
      </c>
      <c r="BB11" s="60">
        <v>0.25</v>
      </c>
      <c r="BC11" s="67">
        <f t="shared" ref="BC11:BC21" si="56">BB11*3000</f>
        <v>750</v>
      </c>
      <c r="BD11" s="58">
        <v>3.2</v>
      </c>
      <c r="BE11" s="66">
        <v>10869</v>
      </c>
      <c r="BF11" s="58">
        <v>0</v>
      </c>
      <c r="BG11" s="58">
        <v>0</v>
      </c>
      <c r="BH11" s="58">
        <v>0.21</v>
      </c>
      <c r="BI11" s="70">
        <v>286</v>
      </c>
      <c r="BJ11" s="70">
        <v>0.1</v>
      </c>
      <c r="BK11" s="70">
        <v>166</v>
      </c>
      <c r="BL11" s="70">
        <v>0.14</v>
      </c>
      <c r="BM11" s="70">
        <v>207</v>
      </c>
      <c r="BN11" s="45" t="s">
        <v>135</v>
      </c>
      <c r="BO11" s="67">
        <v>42604</v>
      </c>
      <c r="BP11" s="58">
        <f t="shared" ref="BP11:BP21" si="57">BS11+CB11</f>
        <v>3.96</v>
      </c>
      <c r="BQ11" s="60">
        <v>3136</v>
      </c>
      <c r="BR11" s="57">
        <f t="shared" ref="BR11:BR21" si="58">BQ11/BO11*100</f>
        <v>7.36081119143742</v>
      </c>
      <c r="BS11" s="58">
        <f t="shared" ref="BS11:BS21" si="59">BT11+BV11+BX11</f>
        <v>0.21</v>
      </c>
      <c r="BT11" s="58">
        <v>0.06</v>
      </c>
      <c r="BU11" s="48">
        <v>30</v>
      </c>
      <c r="BV11" s="58">
        <v>0.05</v>
      </c>
      <c r="BW11" s="58">
        <v>16.7</v>
      </c>
      <c r="BX11" s="58">
        <v>0.1</v>
      </c>
      <c r="BY11" s="58">
        <v>0.05</v>
      </c>
      <c r="BZ11" s="58">
        <v>670</v>
      </c>
      <c r="CA11" s="45" t="s">
        <v>135</v>
      </c>
      <c r="CB11" s="81">
        <f t="shared" ref="CB11:CB21" si="60">CC11+CE11+CG11+CJ11+CL11+CN11</f>
        <v>3.75</v>
      </c>
      <c r="CC11" s="84">
        <v>0.55</v>
      </c>
      <c r="CD11" s="85">
        <v>800</v>
      </c>
      <c r="CE11" s="86">
        <v>0.45</v>
      </c>
      <c r="CF11" s="85">
        <v>562.5</v>
      </c>
      <c r="CG11" s="87">
        <v>0.1</v>
      </c>
      <c r="CH11" s="88">
        <v>0.06</v>
      </c>
      <c r="CI11" s="85">
        <v>520</v>
      </c>
      <c r="CJ11" s="89">
        <v>0.5</v>
      </c>
      <c r="CK11" s="84">
        <v>590</v>
      </c>
      <c r="CL11" s="90"/>
      <c r="CM11" s="85"/>
      <c r="CN11" s="85">
        <f t="shared" ref="CN11:CN21" si="61">CO11+CP11+CQ11</f>
        <v>2.15</v>
      </c>
      <c r="CO11" s="88">
        <v>0.05</v>
      </c>
      <c r="CP11" s="85">
        <v>1.8</v>
      </c>
      <c r="CQ11" s="85">
        <v>0.3</v>
      </c>
      <c r="CR11" s="91">
        <v>572</v>
      </c>
      <c r="CS11" s="57">
        <v>0.1</v>
      </c>
      <c r="CV11" s="12" t="s">
        <v>148</v>
      </c>
      <c r="CW11" s="100">
        <v>2.3</v>
      </c>
      <c r="CX11" s="99">
        <f t="shared" si="34"/>
        <v>0.18</v>
      </c>
      <c r="CY11" s="101">
        <v>0.12</v>
      </c>
      <c r="CZ11" s="101">
        <v>0.06</v>
      </c>
      <c r="DA11" s="12" t="s">
        <v>150</v>
      </c>
      <c r="DB11" s="107">
        <v>7577</v>
      </c>
      <c r="DC11" s="107">
        <v>21500</v>
      </c>
      <c r="DD11" s="107">
        <f t="shared" si="0"/>
        <v>13923</v>
      </c>
      <c r="DE11" s="108">
        <f t="shared" si="1"/>
        <v>183.753464431833</v>
      </c>
      <c r="DF11" s="107">
        <v>9392</v>
      </c>
      <c r="DG11" s="107">
        <v>25000</v>
      </c>
      <c r="DH11" s="107">
        <f t="shared" si="2"/>
        <v>15608</v>
      </c>
      <c r="DI11" s="108">
        <f t="shared" si="3"/>
        <v>166.18398637138</v>
      </c>
      <c r="DJ11" s="67">
        <v>781</v>
      </c>
      <c r="DK11" s="67">
        <v>2200</v>
      </c>
      <c r="DL11" s="107">
        <f t="shared" si="4"/>
        <v>1419</v>
      </c>
      <c r="DM11" s="108">
        <f t="shared" si="5"/>
        <v>181.69014084507</v>
      </c>
      <c r="DN11" s="107">
        <v>6934</v>
      </c>
      <c r="DO11" s="113">
        <v>7500</v>
      </c>
      <c r="DP11" s="107">
        <f t="shared" si="6"/>
        <v>566</v>
      </c>
      <c r="DQ11" s="108">
        <f t="shared" si="7"/>
        <v>8.16267666570522</v>
      </c>
      <c r="DR11" s="67">
        <v>2394</v>
      </c>
      <c r="DS11" s="107">
        <v>2800</v>
      </c>
      <c r="DT11" s="107">
        <f t="shared" si="8"/>
        <v>406</v>
      </c>
      <c r="DU11" s="108">
        <f t="shared" si="9"/>
        <v>16.9590643274854</v>
      </c>
      <c r="DV11" s="12" t="s">
        <v>150</v>
      </c>
      <c r="DW11" s="67">
        <v>218</v>
      </c>
      <c r="DX11" s="67">
        <v>300</v>
      </c>
      <c r="DY11" s="107">
        <f t="shared" si="10"/>
        <v>82</v>
      </c>
      <c r="DZ11" s="108">
        <f t="shared" si="11"/>
        <v>37.6146788990826</v>
      </c>
      <c r="EA11" s="67">
        <v>0</v>
      </c>
      <c r="EB11" s="67"/>
      <c r="EC11" s="107">
        <v>1879</v>
      </c>
      <c r="ED11" s="107">
        <v>1900</v>
      </c>
      <c r="EE11" s="107">
        <f t="shared" si="12"/>
        <v>21</v>
      </c>
      <c r="EF11" s="108">
        <f t="shared" si="13"/>
        <v>1.11761575306014</v>
      </c>
      <c r="EG11" s="107">
        <v>643</v>
      </c>
      <c r="EH11" s="107">
        <v>800</v>
      </c>
      <c r="EI11" s="107">
        <f t="shared" si="14"/>
        <v>157</v>
      </c>
      <c r="EJ11" s="108">
        <f t="shared" si="15"/>
        <v>24.4167962674961</v>
      </c>
      <c r="EK11" s="67">
        <v>17.975</v>
      </c>
      <c r="EL11" s="60">
        <v>20</v>
      </c>
      <c r="EM11" s="117">
        <f t="shared" si="16"/>
        <v>2.025</v>
      </c>
      <c r="EN11" s="108">
        <f t="shared" si="17"/>
        <v>11.2656467315716</v>
      </c>
      <c r="EO11" s="12" t="s">
        <v>150</v>
      </c>
      <c r="EP11" s="117">
        <v>38.3663</v>
      </c>
      <c r="EQ11" s="117">
        <v>42</v>
      </c>
      <c r="ER11" s="118">
        <f t="shared" si="18"/>
        <v>3.6337</v>
      </c>
      <c r="ES11" s="108">
        <f t="shared" si="19"/>
        <v>9.47107226915287</v>
      </c>
      <c r="ET11" s="117">
        <v>33.7231</v>
      </c>
      <c r="EU11" s="117">
        <v>39</v>
      </c>
      <c r="EV11" s="118">
        <f t="shared" si="20"/>
        <v>5.2769</v>
      </c>
      <c r="EW11" s="108">
        <f t="shared" si="21"/>
        <v>15.647731080476</v>
      </c>
      <c r="EX11" s="67">
        <v>569.6475</v>
      </c>
      <c r="EY11" s="59">
        <v>630</v>
      </c>
      <c r="EZ11" s="117">
        <f t="shared" si="22"/>
        <v>60.3525</v>
      </c>
      <c r="FA11" s="108">
        <f t="shared" si="23"/>
        <v>10.5947098863771</v>
      </c>
      <c r="FB11" s="59">
        <v>2861</v>
      </c>
      <c r="FC11" s="67">
        <v>3020</v>
      </c>
      <c r="FD11" s="117">
        <f t="shared" si="24"/>
        <v>159</v>
      </c>
      <c r="FE11" s="60">
        <f t="shared" si="25"/>
        <v>5.55749737853897</v>
      </c>
      <c r="FF11" s="107">
        <f t="shared" si="26"/>
        <v>4447.6225</v>
      </c>
      <c r="FG11" s="107">
        <f t="shared" si="27"/>
        <v>6170</v>
      </c>
      <c r="FH11" s="107">
        <f t="shared" si="28"/>
        <v>1722.3775</v>
      </c>
      <c r="FI11" s="60">
        <f t="shared" si="29"/>
        <v>38.725802380935</v>
      </c>
      <c r="FJ11" s="140" t="s">
        <v>148</v>
      </c>
      <c r="FK11" s="141">
        <v>4380</v>
      </c>
      <c r="FL11" s="141">
        <v>739</v>
      </c>
      <c r="FM11" s="155">
        <v>4680</v>
      </c>
      <c r="FN11" s="155">
        <f t="shared" si="30"/>
        <v>620</v>
      </c>
      <c r="FO11" s="141">
        <f t="shared" si="31"/>
        <v>4680</v>
      </c>
      <c r="FP11" s="141">
        <f t="shared" si="32"/>
        <v>605</v>
      </c>
      <c r="FQ11" s="141">
        <v>2400</v>
      </c>
      <c r="FR11" s="141">
        <v>445</v>
      </c>
      <c r="FS11" s="141">
        <v>2200</v>
      </c>
      <c r="FT11" s="141">
        <v>100</v>
      </c>
      <c r="FU11" s="141"/>
      <c r="FV11" s="141"/>
      <c r="FW11" s="141">
        <v>80</v>
      </c>
      <c r="FX11" s="141">
        <v>5</v>
      </c>
      <c r="FY11" s="158">
        <v>1650</v>
      </c>
      <c r="FZ11" s="155">
        <v>55</v>
      </c>
      <c r="GA11" s="159">
        <v>490</v>
      </c>
      <c r="GB11" s="155">
        <v>15</v>
      </c>
      <c r="GC11" s="141">
        <v>15</v>
      </c>
      <c r="GE11" s="12" t="s">
        <v>148</v>
      </c>
      <c r="GF11" s="167">
        <v>5.96</v>
      </c>
      <c r="GG11" s="167">
        <v>6.13</v>
      </c>
      <c r="GH11" s="167">
        <v>15.18</v>
      </c>
      <c r="GI11" s="167">
        <v>15.18</v>
      </c>
      <c r="GJ11" s="167">
        <v>2.33</v>
      </c>
      <c r="GK11" s="167">
        <v>2.65</v>
      </c>
      <c r="GL11" s="167">
        <v>4.06</v>
      </c>
      <c r="GM11" s="167">
        <v>5.19</v>
      </c>
      <c r="GN11" s="173">
        <v>0.3</v>
      </c>
      <c r="GO11" s="12" t="s">
        <v>148</v>
      </c>
      <c r="GP11" s="70">
        <v>20</v>
      </c>
      <c r="GQ11" s="70">
        <v>23</v>
      </c>
      <c r="GR11" s="70">
        <v>5</v>
      </c>
      <c r="GS11" s="70">
        <v>6</v>
      </c>
      <c r="GT11" s="70">
        <v>25930</v>
      </c>
      <c r="GU11" s="70">
        <v>29042</v>
      </c>
      <c r="GV11" s="70">
        <v>96842</v>
      </c>
      <c r="GW11" s="70">
        <v>111368</v>
      </c>
      <c r="GX11" s="70">
        <v>87</v>
      </c>
      <c r="GY11" s="70">
        <v>100</v>
      </c>
      <c r="GZ11" s="70">
        <v>5786</v>
      </c>
      <c r="HA11" s="70">
        <v>6654</v>
      </c>
      <c r="HB11" s="184">
        <v>1</v>
      </c>
      <c r="HC11" s="184"/>
      <c r="HD11" s="34" t="s">
        <v>151</v>
      </c>
      <c r="HE11" s="183" t="s">
        <v>120</v>
      </c>
      <c r="HF11" s="183" t="s">
        <v>120</v>
      </c>
      <c r="HG11" s="184">
        <v>274</v>
      </c>
      <c r="HH11" s="183" t="s">
        <v>120</v>
      </c>
    </row>
    <row r="12" s="21" customFormat="1" ht="20" customHeight="1" spans="1:216">
      <c r="A12" s="45" t="s">
        <v>141</v>
      </c>
      <c r="B12" s="46">
        <f t="shared" si="47"/>
        <v>531231.4</v>
      </c>
      <c r="C12" s="47">
        <f t="shared" si="48"/>
        <v>55.737</v>
      </c>
      <c r="D12" s="48">
        <f t="shared" ref="D12:G12" si="62">K12+AT12</f>
        <v>286699.4</v>
      </c>
      <c r="E12" s="47">
        <f t="shared" si="62"/>
        <v>81236.3</v>
      </c>
      <c r="F12" s="47">
        <f t="shared" si="62"/>
        <v>31.49</v>
      </c>
      <c r="G12" s="47">
        <f t="shared" si="62"/>
        <v>90424</v>
      </c>
      <c r="H12" s="47">
        <f t="shared" si="36"/>
        <v>9187.7</v>
      </c>
      <c r="I12" s="57">
        <f t="shared" si="37"/>
        <v>11.3098454754832</v>
      </c>
      <c r="J12" s="45" t="s">
        <v>141</v>
      </c>
      <c r="K12" s="58">
        <f t="shared" ref="K12:N12" si="63">Q12+U12+Y12+AC12+AG12+AO12</f>
        <v>77788</v>
      </c>
      <c r="L12" s="58">
        <f t="shared" si="63"/>
        <v>11604</v>
      </c>
      <c r="M12" s="58">
        <f t="shared" si="63"/>
        <v>8.24</v>
      </c>
      <c r="N12" s="58">
        <f t="shared" si="63"/>
        <v>12859</v>
      </c>
      <c r="O12" s="58">
        <f t="shared" si="51"/>
        <v>1255</v>
      </c>
      <c r="P12" s="59">
        <f t="shared" si="52"/>
        <v>10.815236125474</v>
      </c>
      <c r="Q12" s="58">
        <v>30249</v>
      </c>
      <c r="R12" s="58">
        <v>3183</v>
      </c>
      <c r="S12" s="58">
        <v>3</v>
      </c>
      <c r="T12" s="46">
        <v>3271</v>
      </c>
      <c r="U12" s="47">
        <v>96</v>
      </c>
      <c r="V12" s="47">
        <v>14</v>
      </c>
      <c r="W12" s="58">
        <v>0.01</v>
      </c>
      <c r="X12" s="47">
        <v>26</v>
      </c>
      <c r="Y12" s="47">
        <v>10</v>
      </c>
      <c r="Z12" s="60">
        <v>1</v>
      </c>
      <c r="AA12" s="46"/>
      <c r="AB12" s="48">
        <v>0</v>
      </c>
      <c r="AC12" s="47">
        <v>148</v>
      </c>
      <c r="AD12" s="48">
        <v>16</v>
      </c>
      <c r="AE12" s="58">
        <v>0.3</v>
      </c>
      <c r="AF12" s="58">
        <v>219</v>
      </c>
      <c r="AG12" s="58">
        <v>331</v>
      </c>
      <c r="AH12" s="58">
        <v>19</v>
      </c>
      <c r="AI12" s="58">
        <v>0.08</v>
      </c>
      <c r="AJ12" s="58">
        <v>58</v>
      </c>
      <c r="AK12" s="58">
        <v>326</v>
      </c>
      <c r="AL12" s="58">
        <v>18</v>
      </c>
      <c r="AM12" s="58">
        <v>0.08</v>
      </c>
      <c r="AN12" s="58">
        <v>58</v>
      </c>
      <c r="AO12" s="58">
        <v>46954</v>
      </c>
      <c r="AP12" s="58">
        <v>8371</v>
      </c>
      <c r="AQ12" s="58">
        <v>4.85</v>
      </c>
      <c r="AR12" s="58">
        <v>9285</v>
      </c>
      <c r="AS12" s="34" t="s">
        <v>141</v>
      </c>
      <c r="AT12" s="63">
        <v>208911.4</v>
      </c>
      <c r="AU12" s="63">
        <v>69632.3</v>
      </c>
      <c r="AV12" s="58">
        <f t="shared" si="53"/>
        <v>23.25</v>
      </c>
      <c r="AW12" s="63">
        <f t="shared" si="54"/>
        <v>77565</v>
      </c>
      <c r="AX12" s="58">
        <f t="shared" si="55"/>
        <v>7932.7</v>
      </c>
      <c r="AY12" s="59">
        <f t="shared" si="42"/>
        <v>11.3922705411138</v>
      </c>
      <c r="AZ12" s="60">
        <v>2.5</v>
      </c>
      <c r="BA12" s="66">
        <v>8523</v>
      </c>
      <c r="BB12" s="60">
        <v>2</v>
      </c>
      <c r="BC12" s="67">
        <f t="shared" si="56"/>
        <v>6000</v>
      </c>
      <c r="BD12" s="58">
        <v>20</v>
      </c>
      <c r="BE12" s="66">
        <v>67935</v>
      </c>
      <c r="BF12" s="58">
        <v>0</v>
      </c>
      <c r="BG12" s="58">
        <v>0</v>
      </c>
      <c r="BH12" s="58">
        <v>0.1</v>
      </c>
      <c r="BI12" s="70">
        <v>135</v>
      </c>
      <c r="BJ12" s="70">
        <v>0.05</v>
      </c>
      <c r="BK12" s="70">
        <v>83</v>
      </c>
      <c r="BL12" s="70">
        <v>0.6</v>
      </c>
      <c r="BM12" s="70">
        <v>889</v>
      </c>
      <c r="BN12" s="45" t="s">
        <v>141</v>
      </c>
      <c r="BO12" s="67">
        <v>234532</v>
      </c>
      <c r="BP12" s="58">
        <f t="shared" si="57"/>
        <v>24.237</v>
      </c>
      <c r="BQ12" s="60">
        <v>7318.00000000003</v>
      </c>
      <c r="BR12" s="57">
        <f t="shared" si="58"/>
        <v>3.12025651083862</v>
      </c>
      <c r="BS12" s="58">
        <f t="shared" si="59"/>
        <v>2.69</v>
      </c>
      <c r="BT12" s="58">
        <v>0.03</v>
      </c>
      <c r="BU12" s="48">
        <v>15</v>
      </c>
      <c r="BV12" s="58">
        <v>0.01</v>
      </c>
      <c r="BW12" s="58">
        <v>3.3</v>
      </c>
      <c r="BX12" s="58">
        <v>2.65</v>
      </c>
      <c r="BY12" s="58">
        <v>2.3</v>
      </c>
      <c r="BZ12" s="58">
        <v>31050</v>
      </c>
      <c r="CA12" s="45" t="s">
        <v>141</v>
      </c>
      <c r="CB12" s="81">
        <f t="shared" si="60"/>
        <v>21.547</v>
      </c>
      <c r="CC12" s="58">
        <v>10.12</v>
      </c>
      <c r="CD12" s="58">
        <v>16800</v>
      </c>
      <c r="CE12" s="58">
        <v>7.947</v>
      </c>
      <c r="CF12" s="59">
        <v>11034</v>
      </c>
      <c r="CG12" s="58">
        <v>2</v>
      </c>
      <c r="CH12" s="60">
        <v>1.72</v>
      </c>
      <c r="CI12" s="58">
        <v>22200</v>
      </c>
      <c r="CJ12" s="58">
        <v>0.2</v>
      </c>
      <c r="CK12" s="58">
        <v>270</v>
      </c>
      <c r="CL12" s="58"/>
      <c r="CM12" s="58"/>
      <c r="CN12" s="85">
        <f t="shared" si="61"/>
        <v>1.28</v>
      </c>
      <c r="CO12" s="60">
        <v>0.18</v>
      </c>
      <c r="CP12" s="58">
        <v>0.5</v>
      </c>
      <c r="CQ12" s="58">
        <v>0.6</v>
      </c>
      <c r="CR12" s="91">
        <v>10000</v>
      </c>
      <c r="CS12" s="57">
        <v>0.01</v>
      </c>
      <c r="CV12" s="12" t="s">
        <v>150</v>
      </c>
      <c r="CW12" s="100">
        <v>0.9</v>
      </c>
      <c r="CX12" s="99">
        <f t="shared" si="34"/>
        <v>0.15</v>
      </c>
      <c r="CY12" s="101"/>
      <c r="CZ12" s="101">
        <v>0.15</v>
      </c>
      <c r="DA12" s="12" t="s">
        <v>152</v>
      </c>
      <c r="DB12" s="107">
        <v>7797</v>
      </c>
      <c r="DC12" s="107">
        <v>12800</v>
      </c>
      <c r="DD12" s="107">
        <f t="shared" si="0"/>
        <v>5003</v>
      </c>
      <c r="DE12" s="108">
        <f t="shared" si="1"/>
        <v>64.1657047582404</v>
      </c>
      <c r="DF12" s="107">
        <v>10864</v>
      </c>
      <c r="DG12" s="107">
        <v>21000</v>
      </c>
      <c r="DH12" s="107">
        <f t="shared" si="2"/>
        <v>10136</v>
      </c>
      <c r="DI12" s="108">
        <f t="shared" si="3"/>
        <v>93.298969072165</v>
      </c>
      <c r="DJ12" s="67">
        <v>1020</v>
      </c>
      <c r="DK12" s="67">
        <v>2000</v>
      </c>
      <c r="DL12" s="107">
        <f t="shared" si="4"/>
        <v>980</v>
      </c>
      <c r="DM12" s="108">
        <f t="shared" si="5"/>
        <v>96.078431372549</v>
      </c>
      <c r="DN12" s="107">
        <v>12410</v>
      </c>
      <c r="DO12" s="113">
        <v>14500</v>
      </c>
      <c r="DP12" s="107">
        <f t="shared" si="6"/>
        <v>2090</v>
      </c>
      <c r="DQ12" s="108">
        <f t="shared" si="7"/>
        <v>16.8412570507655</v>
      </c>
      <c r="DR12" s="67">
        <v>2935</v>
      </c>
      <c r="DS12" s="107">
        <v>3500</v>
      </c>
      <c r="DT12" s="107">
        <f t="shared" si="8"/>
        <v>565</v>
      </c>
      <c r="DU12" s="108">
        <f t="shared" si="9"/>
        <v>19.2504258943782</v>
      </c>
      <c r="DV12" s="12" t="s">
        <v>152</v>
      </c>
      <c r="DW12" s="67">
        <v>285</v>
      </c>
      <c r="DX12" s="67">
        <v>370</v>
      </c>
      <c r="DY12" s="107">
        <f t="shared" si="10"/>
        <v>85</v>
      </c>
      <c r="DZ12" s="108">
        <f t="shared" si="11"/>
        <v>29.8245614035088</v>
      </c>
      <c r="EA12" s="67">
        <v>0</v>
      </c>
      <c r="EB12" s="67"/>
      <c r="EC12" s="107">
        <v>1367</v>
      </c>
      <c r="ED12" s="107">
        <v>1540</v>
      </c>
      <c r="EE12" s="107">
        <f t="shared" si="12"/>
        <v>173</v>
      </c>
      <c r="EF12" s="108">
        <f t="shared" si="13"/>
        <v>12.6554498902707</v>
      </c>
      <c r="EG12" s="107">
        <v>1768</v>
      </c>
      <c r="EH12" s="107">
        <v>1900</v>
      </c>
      <c r="EI12" s="107">
        <f t="shared" si="14"/>
        <v>132</v>
      </c>
      <c r="EJ12" s="108">
        <f t="shared" si="15"/>
        <v>7.46606334841629</v>
      </c>
      <c r="EK12" s="67">
        <v>33</v>
      </c>
      <c r="EL12" s="60">
        <v>40</v>
      </c>
      <c r="EM12" s="117">
        <f t="shared" si="16"/>
        <v>7</v>
      </c>
      <c r="EN12" s="108">
        <f t="shared" si="17"/>
        <v>21.2121212121212</v>
      </c>
      <c r="EO12" s="12" t="s">
        <v>152</v>
      </c>
      <c r="EP12" s="117">
        <v>8.8973</v>
      </c>
      <c r="EQ12" s="117">
        <v>10</v>
      </c>
      <c r="ER12" s="118">
        <f t="shared" si="18"/>
        <v>1.1027</v>
      </c>
      <c r="ES12" s="108">
        <f t="shared" si="19"/>
        <v>12.3936475110427</v>
      </c>
      <c r="ET12" s="117">
        <v>18.1433</v>
      </c>
      <c r="EU12" s="117">
        <v>21</v>
      </c>
      <c r="EV12" s="118">
        <f t="shared" si="20"/>
        <v>2.8567</v>
      </c>
      <c r="EW12" s="108">
        <f t="shared" si="21"/>
        <v>15.7452062193757</v>
      </c>
      <c r="EX12" s="67">
        <v>300</v>
      </c>
      <c r="EY12" s="59">
        <v>331</v>
      </c>
      <c r="EZ12" s="117">
        <f t="shared" si="22"/>
        <v>31</v>
      </c>
      <c r="FA12" s="108">
        <f t="shared" si="23"/>
        <v>10.3333333333333</v>
      </c>
      <c r="FB12" s="59">
        <v>9</v>
      </c>
      <c r="FC12" s="60">
        <v>10</v>
      </c>
      <c r="FD12" s="117">
        <f t="shared" si="24"/>
        <v>1</v>
      </c>
      <c r="FE12" s="60">
        <f t="shared" si="25"/>
        <v>11.1111111111111</v>
      </c>
      <c r="FF12" s="107">
        <f t="shared" si="26"/>
        <v>1647</v>
      </c>
      <c r="FG12" s="107">
        <f t="shared" si="27"/>
        <v>2751</v>
      </c>
      <c r="FH12" s="107">
        <f t="shared" si="28"/>
        <v>1104</v>
      </c>
      <c r="FI12" s="60">
        <f t="shared" si="29"/>
        <v>67.0309653916211</v>
      </c>
      <c r="FJ12" s="142" t="s">
        <v>150</v>
      </c>
      <c r="FK12" s="141">
        <v>800</v>
      </c>
      <c r="FL12" s="141">
        <v>336</v>
      </c>
      <c r="FM12" s="155">
        <v>800</v>
      </c>
      <c r="FN12" s="155">
        <f t="shared" si="30"/>
        <v>330</v>
      </c>
      <c r="FO12" s="141">
        <f t="shared" si="31"/>
        <v>800</v>
      </c>
      <c r="FP12" s="141">
        <f t="shared" si="32"/>
        <v>325</v>
      </c>
      <c r="FQ12" s="141">
        <v>800</v>
      </c>
      <c r="FR12" s="141">
        <v>300</v>
      </c>
      <c r="FS12" s="141"/>
      <c r="FT12" s="141"/>
      <c r="FU12" s="141"/>
      <c r="FV12" s="141"/>
      <c r="FW12" s="141"/>
      <c r="FX12" s="141"/>
      <c r="FY12" s="158">
        <v>800</v>
      </c>
      <c r="FZ12" s="155">
        <v>25</v>
      </c>
      <c r="GA12" s="159">
        <v>300</v>
      </c>
      <c r="GB12" s="155">
        <v>9</v>
      </c>
      <c r="GC12" s="141">
        <v>5</v>
      </c>
      <c r="GE12" s="12" t="s">
        <v>150</v>
      </c>
      <c r="GF12" s="167">
        <v>2.49</v>
      </c>
      <c r="GG12" s="167">
        <v>2.58</v>
      </c>
      <c r="GH12" s="167">
        <v>6.76</v>
      </c>
      <c r="GI12" s="167">
        <v>6.76</v>
      </c>
      <c r="GJ12" s="167">
        <v>1.02</v>
      </c>
      <c r="GK12" s="167">
        <v>1.28</v>
      </c>
      <c r="GL12" s="167">
        <v>1.66</v>
      </c>
      <c r="GM12" s="167">
        <v>2.15</v>
      </c>
      <c r="GN12" s="173">
        <v>0.3</v>
      </c>
      <c r="GO12" s="12" t="s">
        <v>150</v>
      </c>
      <c r="GP12" s="70">
        <v>19</v>
      </c>
      <c r="GQ12" s="70">
        <v>21</v>
      </c>
      <c r="GR12" s="70">
        <v>6</v>
      </c>
      <c r="GS12" s="70">
        <v>6</v>
      </c>
      <c r="GT12" s="70">
        <v>7142</v>
      </c>
      <c r="GU12" s="70">
        <v>7998</v>
      </c>
      <c r="GV12" s="70">
        <v>129926</v>
      </c>
      <c r="GW12" s="70">
        <v>149415</v>
      </c>
      <c r="GX12" s="70">
        <v>26</v>
      </c>
      <c r="GY12" s="70">
        <v>30</v>
      </c>
      <c r="GZ12" s="70">
        <v>3530</v>
      </c>
      <c r="HA12" s="70">
        <v>4060</v>
      </c>
      <c r="HB12" s="184"/>
      <c r="HC12" s="184">
        <v>1</v>
      </c>
      <c r="HD12" s="34" t="s">
        <v>153</v>
      </c>
      <c r="HE12" s="183" t="s">
        <v>120</v>
      </c>
      <c r="HF12" s="183" t="s">
        <v>120</v>
      </c>
      <c r="HG12" s="184">
        <v>274</v>
      </c>
      <c r="HH12" s="183" t="s">
        <v>120</v>
      </c>
    </row>
    <row r="13" s="21" customFormat="1" ht="20" customHeight="1" spans="1:216">
      <c r="A13" s="45" t="s">
        <v>146</v>
      </c>
      <c r="B13" s="46">
        <f t="shared" si="47"/>
        <v>222630</v>
      </c>
      <c r="C13" s="47">
        <f t="shared" si="48"/>
        <v>22.768</v>
      </c>
      <c r="D13" s="48">
        <f t="shared" ref="D13:G13" si="64">K13+AT13</f>
        <v>75729</v>
      </c>
      <c r="E13" s="47">
        <f t="shared" si="64"/>
        <v>22713</v>
      </c>
      <c r="F13" s="47">
        <f t="shared" si="64"/>
        <v>7.34</v>
      </c>
      <c r="G13" s="47">
        <f t="shared" si="64"/>
        <v>21839.6</v>
      </c>
      <c r="H13" s="47">
        <f t="shared" si="36"/>
        <v>-873.400000000001</v>
      </c>
      <c r="I13" s="57">
        <f t="shared" si="37"/>
        <v>-3.84537489543434</v>
      </c>
      <c r="J13" s="45" t="s">
        <v>146</v>
      </c>
      <c r="K13" s="58">
        <f t="shared" ref="K13:N13" si="65">Q13+U13+Y13+AC13+AG13+AO13</f>
        <v>20578</v>
      </c>
      <c r="L13" s="58">
        <f t="shared" si="65"/>
        <v>2896</v>
      </c>
      <c r="M13" s="58">
        <f t="shared" si="65"/>
        <v>2.04</v>
      </c>
      <c r="N13" s="58">
        <f t="shared" si="65"/>
        <v>2881.6</v>
      </c>
      <c r="O13" s="58">
        <f t="shared" si="51"/>
        <v>-14.4000000000001</v>
      </c>
      <c r="P13" s="59">
        <f t="shared" si="52"/>
        <v>-0.497237569060777</v>
      </c>
      <c r="Q13" s="58">
        <v>8132</v>
      </c>
      <c r="R13" s="58">
        <v>758</v>
      </c>
      <c r="S13" s="58">
        <v>0.8</v>
      </c>
      <c r="T13" s="46">
        <v>872</v>
      </c>
      <c r="U13" s="47">
        <v>217</v>
      </c>
      <c r="V13" s="47">
        <v>47</v>
      </c>
      <c r="W13" s="58">
        <v>0.02</v>
      </c>
      <c r="X13" s="47">
        <v>53</v>
      </c>
      <c r="Y13" s="47">
        <v>0</v>
      </c>
      <c r="Z13" s="60">
        <v>0</v>
      </c>
      <c r="AA13" s="46"/>
      <c r="AB13" s="48">
        <v>0</v>
      </c>
      <c r="AC13" s="47">
        <v>2084</v>
      </c>
      <c r="AD13" s="48">
        <v>129</v>
      </c>
      <c r="AE13" s="58">
        <v>0.22</v>
      </c>
      <c r="AF13" s="58">
        <v>160.6</v>
      </c>
      <c r="AG13" s="58">
        <v>1124</v>
      </c>
      <c r="AH13" s="58">
        <v>85</v>
      </c>
      <c r="AI13" s="58">
        <v>0.1</v>
      </c>
      <c r="AJ13" s="58">
        <v>73</v>
      </c>
      <c r="AK13" s="58">
        <v>1124</v>
      </c>
      <c r="AL13" s="58">
        <v>85</v>
      </c>
      <c r="AM13" s="58">
        <v>0.1</v>
      </c>
      <c r="AN13" s="58">
        <v>73</v>
      </c>
      <c r="AO13" s="58">
        <v>9021</v>
      </c>
      <c r="AP13" s="58">
        <v>1877</v>
      </c>
      <c r="AQ13" s="58">
        <v>0.9</v>
      </c>
      <c r="AR13" s="58">
        <v>1723</v>
      </c>
      <c r="AS13" s="64" t="s">
        <v>146</v>
      </c>
      <c r="AT13" s="63">
        <v>55151</v>
      </c>
      <c r="AU13" s="63">
        <v>19817</v>
      </c>
      <c r="AV13" s="58">
        <f t="shared" si="53"/>
        <v>5.3</v>
      </c>
      <c r="AW13" s="63">
        <f t="shared" si="54"/>
        <v>18958</v>
      </c>
      <c r="AX13" s="58">
        <f t="shared" si="55"/>
        <v>-859</v>
      </c>
      <c r="AY13" s="59">
        <f t="shared" si="42"/>
        <v>-4.33466215875259</v>
      </c>
      <c r="AZ13" s="60">
        <v>1.05</v>
      </c>
      <c r="BA13" s="66">
        <v>5197</v>
      </c>
      <c r="BB13" s="60">
        <v>0.05</v>
      </c>
      <c r="BC13" s="67">
        <f t="shared" si="56"/>
        <v>150</v>
      </c>
      <c r="BD13" s="58">
        <v>3.9</v>
      </c>
      <c r="BE13" s="66">
        <v>13247</v>
      </c>
      <c r="BF13" s="58">
        <v>0</v>
      </c>
      <c r="BG13" s="58">
        <v>0</v>
      </c>
      <c r="BH13" s="58">
        <v>0.16</v>
      </c>
      <c r="BI13" s="70">
        <v>217</v>
      </c>
      <c r="BJ13" s="70">
        <v>0.09</v>
      </c>
      <c r="BK13" s="70">
        <v>149</v>
      </c>
      <c r="BL13" s="70">
        <v>0.1</v>
      </c>
      <c r="BM13" s="70">
        <v>148</v>
      </c>
      <c r="BN13" s="45" t="s">
        <v>146</v>
      </c>
      <c r="BO13" s="67">
        <v>144869</v>
      </c>
      <c r="BP13" s="58">
        <f t="shared" si="57"/>
        <v>15.228</v>
      </c>
      <c r="BQ13" s="60">
        <v>6901</v>
      </c>
      <c r="BR13" s="57">
        <f t="shared" si="58"/>
        <v>4.76361402370417</v>
      </c>
      <c r="BS13" s="58">
        <f t="shared" si="59"/>
        <v>3.32</v>
      </c>
      <c r="BT13" s="58">
        <v>0.12</v>
      </c>
      <c r="BU13" s="48">
        <v>60</v>
      </c>
      <c r="BV13" s="58">
        <v>0.1</v>
      </c>
      <c r="BW13" s="58">
        <v>33.3</v>
      </c>
      <c r="BX13" s="58">
        <v>3.1</v>
      </c>
      <c r="BY13" s="58">
        <v>2.7</v>
      </c>
      <c r="BZ13" s="58">
        <v>36450</v>
      </c>
      <c r="CA13" s="45" t="s">
        <v>146</v>
      </c>
      <c r="CB13" s="81">
        <f t="shared" si="60"/>
        <v>11.908</v>
      </c>
      <c r="CC13" s="58">
        <v>7.44</v>
      </c>
      <c r="CD13" s="58">
        <v>12000</v>
      </c>
      <c r="CE13" s="58">
        <v>1.028</v>
      </c>
      <c r="CF13" s="59">
        <v>1287.5</v>
      </c>
      <c r="CG13" s="58">
        <v>2.2</v>
      </c>
      <c r="CH13" s="60">
        <v>1.92</v>
      </c>
      <c r="CI13" s="58">
        <v>26100</v>
      </c>
      <c r="CJ13" s="58">
        <v>0.4</v>
      </c>
      <c r="CK13" s="58">
        <v>476</v>
      </c>
      <c r="CL13" s="58"/>
      <c r="CM13" s="58"/>
      <c r="CN13" s="85">
        <f t="shared" si="61"/>
        <v>0.84</v>
      </c>
      <c r="CO13" s="60">
        <v>0.04</v>
      </c>
      <c r="CP13" s="58">
        <v>0.2</v>
      </c>
      <c r="CQ13" s="58">
        <v>0.6</v>
      </c>
      <c r="CR13" s="91">
        <v>2032</v>
      </c>
      <c r="CS13" s="57">
        <v>0.2</v>
      </c>
      <c r="CV13" s="12" t="s">
        <v>152</v>
      </c>
      <c r="CW13" s="100">
        <v>0.3</v>
      </c>
      <c r="CX13" s="99">
        <f t="shared" si="34"/>
        <v>0.03</v>
      </c>
      <c r="CY13" s="101"/>
      <c r="CZ13" s="101">
        <v>0.03</v>
      </c>
      <c r="DA13" s="12" t="s">
        <v>154</v>
      </c>
      <c r="DB13" s="109">
        <v>8703</v>
      </c>
      <c r="DC13" s="109">
        <v>8800</v>
      </c>
      <c r="DD13" s="107">
        <f t="shared" si="0"/>
        <v>97</v>
      </c>
      <c r="DE13" s="108">
        <f t="shared" si="1"/>
        <v>1.11455819832242</v>
      </c>
      <c r="DF13" s="109">
        <v>8743</v>
      </c>
      <c r="DG13" s="109">
        <v>9000</v>
      </c>
      <c r="DH13" s="107">
        <f t="shared" si="2"/>
        <v>257</v>
      </c>
      <c r="DI13" s="108">
        <f t="shared" si="3"/>
        <v>2.93949445270502</v>
      </c>
      <c r="DJ13" s="109">
        <v>862.1265</v>
      </c>
      <c r="DK13" s="67">
        <v>950</v>
      </c>
      <c r="DL13" s="107">
        <f t="shared" si="4"/>
        <v>87.8735</v>
      </c>
      <c r="DM13" s="108">
        <f t="shared" si="5"/>
        <v>10.1926457428231</v>
      </c>
      <c r="DN13" s="109">
        <v>6527</v>
      </c>
      <c r="DO13" s="109">
        <v>8200</v>
      </c>
      <c r="DP13" s="107">
        <f t="shared" si="6"/>
        <v>1673</v>
      </c>
      <c r="DQ13" s="108">
        <f t="shared" si="7"/>
        <v>25.6319901945764</v>
      </c>
      <c r="DR13" s="109">
        <v>3041</v>
      </c>
      <c r="DS13" s="109">
        <v>3500</v>
      </c>
      <c r="DT13" s="107">
        <f t="shared" si="8"/>
        <v>459</v>
      </c>
      <c r="DU13" s="108">
        <f t="shared" si="9"/>
        <v>15.0937191713252</v>
      </c>
      <c r="DV13" s="12" t="s">
        <v>154</v>
      </c>
      <c r="DW13" s="109">
        <v>301</v>
      </c>
      <c r="DX13" s="67">
        <v>400</v>
      </c>
      <c r="DY13" s="107">
        <f t="shared" si="10"/>
        <v>99</v>
      </c>
      <c r="DZ13" s="108">
        <f t="shared" si="11"/>
        <v>32.890365448505</v>
      </c>
      <c r="EA13" s="109">
        <v>0</v>
      </c>
      <c r="EB13" s="109"/>
      <c r="EC13" s="109">
        <v>2578</v>
      </c>
      <c r="ED13" s="109">
        <v>2810</v>
      </c>
      <c r="EE13" s="107">
        <f t="shared" si="12"/>
        <v>232</v>
      </c>
      <c r="EF13" s="108">
        <f t="shared" si="13"/>
        <v>8.99922420480993</v>
      </c>
      <c r="EG13" s="109">
        <v>3612</v>
      </c>
      <c r="EH13" s="109">
        <v>3900</v>
      </c>
      <c r="EI13" s="107">
        <f t="shared" si="14"/>
        <v>288</v>
      </c>
      <c r="EJ13" s="108">
        <f t="shared" si="15"/>
        <v>7.9734219269103</v>
      </c>
      <c r="EK13" s="107">
        <v>69</v>
      </c>
      <c r="EL13" s="60">
        <v>76</v>
      </c>
      <c r="EM13" s="117">
        <f t="shared" si="16"/>
        <v>7</v>
      </c>
      <c r="EN13" s="108">
        <f t="shared" si="17"/>
        <v>10.1449275362319</v>
      </c>
      <c r="EO13" s="12" t="s">
        <v>154</v>
      </c>
      <c r="EP13" s="119">
        <v>6.5066</v>
      </c>
      <c r="EQ13" s="119">
        <v>7.1</v>
      </c>
      <c r="ER13" s="118">
        <f t="shared" si="18"/>
        <v>0.5934</v>
      </c>
      <c r="ES13" s="108">
        <f t="shared" si="19"/>
        <v>9.11997049150094</v>
      </c>
      <c r="ET13" s="119">
        <v>14.4721</v>
      </c>
      <c r="EU13" s="119">
        <v>17</v>
      </c>
      <c r="EV13" s="118">
        <f t="shared" si="20"/>
        <v>2.5279</v>
      </c>
      <c r="EW13" s="108">
        <f t="shared" si="21"/>
        <v>17.4674027957242</v>
      </c>
      <c r="EX13" s="107">
        <v>224.5987</v>
      </c>
      <c r="EY13" s="59">
        <v>260</v>
      </c>
      <c r="EZ13" s="117">
        <f t="shared" si="22"/>
        <v>35.4013</v>
      </c>
      <c r="FA13" s="108">
        <f t="shared" si="23"/>
        <v>15.7620235557908</v>
      </c>
      <c r="FB13" s="123">
        <v>6.7</v>
      </c>
      <c r="FC13" s="117">
        <v>8</v>
      </c>
      <c r="FD13" s="117">
        <f t="shared" si="24"/>
        <v>1.3</v>
      </c>
      <c r="FE13" s="60">
        <f t="shared" si="25"/>
        <v>19.4029850746269</v>
      </c>
      <c r="FF13" s="107">
        <f t="shared" si="26"/>
        <v>1463.4252</v>
      </c>
      <c r="FG13" s="107">
        <f t="shared" si="27"/>
        <v>1694</v>
      </c>
      <c r="FH13" s="107">
        <f t="shared" si="28"/>
        <v>230.5748</v>
      </c>
      <c r="FI13" s="60">
        <f t="shared" si="29"/>
        <v>15.7558309095675</v>
      </c>
      <c r="FJ13" s="140" t="s">
        <v>152</v>
      </c>
      <c r="FK13" s="141">
        <v>180</v>
      </c>
      <c r="FL13" s="141">
        <v>499</v>
      </c>
      <c r="FM13" s="155">
        <v>180</v>
      </c>
      <c r="FN13" s="155">
        <f t="shared" si="30"/>
        <v>328</v>
      </c>
      <c r="FO13" s="141">
        <f t="shared" si="31"/>
        <v>180</v>
      </c>
      <c r="FP13" s="141">
        <f t="shared" si="32"/>
        <v>313</v>
      </c>
      <c r="FQ13" s="141">
        <v>100</v>
      </c>
      <c r="FR13" s="141">
        <v>300</v>
      </c>
      <c r="FS13" s="141"/>
      <c r="FT13" s="141"/>
      <c r="FU13" s="141"/>
      <c r="FV13" s="141"/>
      <c r="FW13" s="141">
        <v>80</v>
      </c>
      <c r="FX13" s="141">
        <v>3</v>
      </c>
      <c r="FY13" s="158">
        <v>300</v>
      </c>
      <c r="FZ13" s="155">
        <v>10</v>
      </c>
      <c r="GA13" s="159">
        <v>100</v>
      </c>
      <c r="GB13" s="155">
        <v>3</v>
      </c>
      <c r="GC13" s="141">
        <v>15</v>
      </c>
      <c r="GE13" s="12" t="s">
        <v>152</v>
      </c>
      <c r="GF13" s="167">
        <v>2.01</v>
      </c>
      <c r="GG13" s="167">
        <v>2.03</v>
      </c>
      <c r="GH13" s="167">
        <v>4.98</v>
      </c>
      <c r="GI13" s="167">
        <v>4.98</v>
      </c>
      <c r="GJ13" s="167">
        <v>0.68</v>
      </c>
      <c r="GK13" s="167">
        <v>0.69</v>
      </c>
      <c r="GL13" s="167">
        <v>0.69</v>
      </c>
      <c r="GM13" s="167">
        <v>0.71</v>
      </c>
      <c r="GN13" s="173">
        <v>0.3</v>
      </c>
      <c r="GO13" s="12" t="s">
        <v>152</v>
      </c>
      <c r="GP13" s="70">
        <v>8</v>
      </c>
      <c r="GQ13" s="70">
        <v>13</v>
      </c>
      <c r="GR13" s="70">
        <v>1</v>
      </c>
      <c r="GS13" s="70">
        <v>1</v>
      </c>
      <c r="GT13" s="70">
        <v>440</v>
      </c>
      <c r="GU13" s="70">
        <v>493</v>
      </c>
      <c r="GV13" s="70">
        <v>3162</v>
      </c>
      <c r="GW13" s="70">
        <v>3636</v>
      </c>
      <c r="GX13" s="70">
        <v>150</v>
      </c>
      <c r="GY13" s="70">
        <v>173</v>
      </c>
      <c r="GZ13" s="70">
        <v>7600</v>
      </c>
      <c r="HA13" s="70">
        <v>8740</v>
      </c>
      <c r="HB13" s="184"/>
      <c r="HC13" s="184"/>
      <c r="HD13" s="34" t="s">
        <v>155</v>
      </c>
      <c r="HE13" s="183" t="s">
        <v>120</v>
      </c>
      <c r="HF13" s="183" t="s">
        <v>120</v>
      </c>
      <c r="HG13" s="184">
        <v>274</v>
      </c>
      <c r="HH13" s="183" t="s">
        <v>120</v>
      </c>
    </row>
    <row r="14" s="21" customFormat="1" ht="20" customHeight="1" spans="1:216">
      <c r="A14" s="45" t="s">
        <v>148</v>
      </c>
      <c r="B14" s="46">
        <f t="shared" si="47"/>
        <v>324605</v>
      </c>
      <c r="C14" s="47">
        <f t="shared" si="48"/>
        <v>32.904</v>
      </c>
      <c r="D14" s="48">
        <f t="shared" ref="D14:G14" si="66">K14+AT14</f>
        <v>160619</v>
      </c>
      <c r="E14" s="47">
        <f t="shared" si="66"/>
        <v>46635</v>
      </c>
      <c r="F14" s="47">
        <f t="shared" si="66"/>
        <v>15.51</v>
      </c>
      <c r="G14" s="47">
        <f t="shared" si="66"/>
        <v>47617</v>
      </c>
      <c r="H14" s="47">
        <f t="shared" si="36"/>
        <v>982</v>
      </c>
      <c r="I14" s="57">
        <f t="shared" si="37"/>
        <v>2.1057145920446</v>
      </c>
      <c r="J14" s="45" t="s">
        <v>148</v>
      </c>
      <c r="K14" s="58">
        <f t="shared" ref="K14:N14" si="67">Q14+U14+Y14+AC14+AG14+AO14</f>
        <v>21625</v>
      </c>
      <c r="L14" s="58">
        <f t="shared" si="67"/>
        <v>2310</v>
      </c>
      <c r="M14" s="58">
        <f t="shared" si="67"/>
        <v>1.98</v>
      </c>
      <c r="N14" s="58">
        <f t="shared" si="67"/>
        <v>2297</v>
      </c>
      <c r="O14" s="58">
        <f t="shared" si="51"/>
        <v>-13</v>
      </c>
      <c r="P14" s="59">
        <f t="shared" si="52"/>
        <v>-0.562770562770563</v>
      </c>
      <c r="Q14" s="58">
        <v>11000</v>
      </c>
      <c r="R14" s="58">
        <v>1232</v>
      </c>
      <c r="S14" s="58">
        <v>1.1</v>
      </c>
      <c r="T14" s="46">
        <v>1199</v>
      </c>
      <c r="U14" s="46">
        <v>1000</v>
      </c>
      <c r="V14" s="48">
        <v>256</v>
      </c>
      <c r="W14" s="58">
        <v>0.1</v>
      </c>
      <c r="X14" s="47">
        <v>265</v>
      </c>
      <c r="Y14" s="46">
        <v>500</v>
      </c>
      <c r="Z14" s="60">
        <v>25</v>
      </c>
      <c r="AA14" s="57">
        <v>0.05</v>
      </c>
      <c r="AB14" s="48">
        <v>30</v>
      </c>
      <c r="AC14" s="46">
        <v>2100</v>
      </c>
      <c r="AD14" s="48">
        <v>104</v>
      </c>
      <c r="AE14" s="58">
        <v>0.3</v>
      </c>
      <c r="AF14" s="58">
        <v>219</v>
      </c>
      <c r="AG14" s="58">
        <v>5002</v>
      </c>
      <c r="AH14" s="58">
        <v>215</v>
      </c>
      <c r="AI14" s="58">
        <v>0.2</v>
      </c>
      <c r="AJ14" s="58">
        <v>144</v>
      </c>
      <c r="AK14" s="58">
        <v>4856</v>
      </c>
      <c r="AL14" s="58">
        <v>215</v>
      </c>
      <c r="AM14" s="58">
        <v>0.2</v>
      </c>
      <c r="AN14" s="58">
        <v>144</v>
      </c>
      <c r="AO14" s="58">
        <v>2023</v>
      </c>
      <c r="AP14" s="58">
        <v>478</v>
      </c>
      <c r="AQ14" s="58">
        <v>0.23</v>
      </c>
      <c r="AR14" s="58">
        <v>440</v>
      </c>
      <c r="AS14" s="34" t="s">
        <v>148</v>
      </c>
      <c r="AT14" s="63">
        <v>138994</v>
      </c>
      <c r="AU14" s="63">
        <v>44325</v>
      </c>
      <c r="AV14" s="58">
        <f t="shared" si="53"/>
        <v>13.53</v>
      </c>
      <c r="AW14" s="63">
        <f t="shared" si="54"/>
        <v>45320</v>
      </c>
      <c r="AX14" s="58">
        <f t="shared" si="55"/>
        <v>995</v>
      </c>
      <c r="AY14" s="59">
        <f t="shared" si="42"/>
        <v>2.24478285391991</v>
      </c>
      <c r="AZ14" s="60">
        <v>1.08</v>
      </c>
      <c r="BA14" s="66">
        <v>5246</v>
      </c>
      <c r="BB14" s="60">
        <v>0.1</v>
      </c>
      <c r="BC14" s="67">
        <f t="shared" si="56"/>
        <v>300</v>
      </c>
      <c r="BD14" s="58">
        <v>11.3</v>
      </c>
      <c r="BE14" s="66">
        <v>38382</v>
      </c>
      <c r="BF14" s="58">
        <v>0</v>
      </c>
      <c r="BG14" s="58">
        <v>0</v>
      </c>
      <c r="BH14" s="58">
        <v>0.65</v>
      </c>
      <c r="BI14" s="70">
        <v>883</v>
      </c>
      <c r="BJ14" s="70">
        <v>0.4</v>
      </c>
      <c r="BK14" s="70">
        <v>661</v>
      </c>
      <c r="BL14" s="70">
        <v>0.1</v>
      </c>
      <c r="BM14" s="70">
        <v>148</v>
      </c>
      <c r="BN14" s="45" t="s">
        <v>148</v>
      </c>
      <c r="BO14" s="67">
        <v>158786</v>
      </c>
      <c r="BP14" s="58">
        <f t="shared" si="57"/>
        <v>16.974</v>
      </c>
      <c r="BQ14" s="60">
        <v>-626</v>
      </c>
      <c r="BR14" s="57">
        <f t="shared" si="58"/>
        <v>-0.394241305908581</v>
      </c>
      <c r="BS14" s="58">
        <f t="shared" si="59"/>
        <v>1.15</v>
      </c>
      <c r="BT14" s="58">
        <v>0.15</v>
      </c>
      <c r="BU14" s="48">
        <v>75</v>
      </c>
      <c r="BV14" s="58">
        <v>0.3</v>
      </c>
      <c r="BW14" s="58">
        <v>100</v>
      </c>
      <c r="BX14" s="58">
        <v>0.7</v>
      </c>
      <c r="BY14" s="58">
        <v>0.6</v>
      </c>
      <c r="BZ14" s="58">
        <v>8100</v>
      </c>
      <c r="CA14" s="45" t="s">
        <v>148</v>
      </c>
      <c r="CB14" s="81">
        <f t="shared" si="60"/>
        <v>15.824</v>
      </c>
      <c r="CC14" s="58">
        <v>11.75</v>
      </c>
      <c r="CD14" s="58">
        <v>20000</v>
      </c>
      <c r="CE14" s="58">
        <v>0.694</v>
      </c>
      <c r="CF14" s="59">
        <v>867.5</v>
      </c>
      <c r="CG14" s="58">
        <v>0.8</v>
      </c>
      <c r="CH14" s="60">
        <v>0.5</v>
      </c>
      <c r="CI14" s="58">
        <v>6950</v>
      </c>
      <c r="CJ14" s="58">
        <v>1.2</v>
      </c>
      <c r="CK14" s="58">
        <v>2160</v>
      </c>
      <c r="CL14" s="58"/>
      <c r="CM14" s="58"/>
      <c r="CN14" s="85">
        <f t="shared" si="61"/>
        <v>1.38</v>
      </c>
      <c r="CO14" s="60">
        <v>0.08</v>
      </c>
      <c r="CP14" s="58">
        <v>0.7</v>
      </c>
      <c r="CQ14" s="58">
        <v>0.6</v>
      </c>
      <c r="CR14" s="91">
        <v>5200</v>
      </c>
      <c r="CS14" s="57">
        <v>0.42</v>
      </c>
      <c r="CV14" s="12" t="s">
        <v>154</v>
      </c>
      <c r="CW14" s="100">
        <v>2</v>
      </c>
      <c r="CX14" s="99">
        <f t="shared" si="34"/>
        <v>0.13</v>
      </c>
      <c r="CY14" s="101">
        <v>0.1</v>
      </c>
      <c r="CZ14" s="101">
        <v>0.03</v>
      </c>
      <c r="DA14" s="34" t="s">
        <v>156</v>
      </c>
      <c r="DB14" s="109">
        <v>4236</v>
      </c>
      <c r="DC14" s="109">
        <v>4350</v>
      </c>
      <c r="DD14" s="107">
        <f t="shared" si="0"/>
        <v>114</v>
      </c>
      <c r="DE14" s="108">
        <f t="shared" si="1"/>
        <v>2.69121813031161</v>
      </c>
      <c r="DF14" s="109">
        <v>6175</v>
      </c>
      <c r="DG14" s="109">
        <v>6300</v>
      </c>
      <c r="DH14" s="107">
        <f t="shared" si="2"/>
        <v>125</v>
      </c>
      <c r="DI14" s="108">
        <f t="shared" si="3"/>
        <v>2.02429149797571</v>
      </c>
      <c r="DJ14" s="109">
        <v>597</v>
      </c>
      <c r="DK14" s="67">
        <v>610</v>
      </c>
      <c r="DL14" s="107">
        <f t="shared" si="4"/>
        <v>13</v>
      </c>
      <c r="DM14" s="108">
        <f t="shared" si="5"/>
        <v>2.17755443886097</v>
      </c>
      <c r="DN14" s="109">
        <v>3516</v>
      </c>
      <c r="DO14" s="109">
        <v>4800</v>
      </c>
      <c r="DP14" s="107">
        <f t="shared" si="6"/>
        <v>1284</v>
      </c>
      <c r="DQ14" s="108">
        <f t="shared" si="7"/>
        <v>36.518771331058</v>
      </c>
      <c r="DR14" s="109">
        <v>3653</v>
      </c>
      <c r="DS14" s="109">
        <v>4300</v>
      </c>
      <c r="DT14" s="107">
        <f t="shared" si="8"/>
        <v>647</v>
      </c>
      <c r="DU14" s="108">
        <f t="shared" si="9"/>
        <v>17.7114700246373</v>
      </c>
      <c r="DV14" s="34" t="s">
        <v>156</v>
      </c>
      <c r="DW14" s="109">
        <v>322</v>
      </c>
      <c r="DX14" s="67">
        <v>420</v>
      </c>
      <c r="DY14" s="107">
        <f t="shared" si="10"/>
        <v>98</v>
      </c>
      <c r="DZ14" s="108">
        <f t="shared" si="11"/>
        <v>30.4347826086957</v>
      </c>
      <c r="EA14" s="109">
        <v>0</v>
      </c>
      <c r="EB14" s="109"/>
      <c r="EC14" s="109">
        <v>757</v>
      </c>
      <c r="ED14" s="109">
        <v>880</v>
      </c>
      <c r="EE14" s="107">
        <f t="shared" si="12"/>
        <v>123</v>
      </c>
      <c r="EF14" s="108">
        <f t="shared" si="13"/>
        <v>16.2483487450462</v>
      </c>
      <c r="EG14" s="109">
        <v>2385</v>
      </c>
      <c r="EH14" s="109">
        <v>2600</v>
      </c>
      <c r="EI14" s="107">
        <f t="shared" si="14"/>
        <v>215</v>
      </c>
      <c r="EJ14" s="108">
        <f t="shared" si="15"/>
        <v>9.0146750524109</v>
      </c>
      <c r="EK14" s="107">
        <v>46</v>
      </c>
      <c r="EL14" s="60">
        <v>51</v>
      </c>
      <c r="EM14" s="117">
        <f t="shared" si="16"/>
        <v>5</v>
      </c>
      <c r="EN14" s="108">
        <f t="shared" si="17"/>
        <v>10.8695652173913</v>
      </c>
      <c r="EO14" s="34" t="s">
        <v>156</v>
      </c>
      <c r="EP14" s="119">
        <v>2.6579</v>
      </c>
      <c r="EQ14" s="119">
        <v>2.9</v>
      </c>
      <c r="ER14" s="118">
        <f t="shared" si="18"/>
        <v>0.2421</v>
      </c>
      <c r="ES14" s="108">
        <f t="shared" si="19"/>
        <v>9.10869483426765</v>
      </c>
      <c r="ET14" s="119">
        <v>8.9984</v>
      </c>
      <c r="EU14" s="119">
        <v>10.6</v>
      </c>
      <c r="EV14" s="118">
        <f t="shared" si="20"/>
        <v>1.6016</v>
      </c>
      <c r="EW14" s="108">
        <f t="shared" si="21"/>
        <v>17.798719772404</v>
      </c>
      <c r="EX14" s="107">
        <v>130.4</v>
      </c>
      <c r="EY14" s="59">
        <v>150</v>
      </c>
      <c r="EZ14" s="117">
        <f t="shared" si="22"/>
        <v>19.6</v>
      </c>
      <c r="FA14" s="108">
        <f t="shared" si="23"/>
        <v>15.0306748466258</v>
      </c>
      <c r="FB14" s="123">
        <v>7.6</v>
      </c>
      <c r="FC14" s="117">
        <v>8.5</v>
      </c>
      <c r="FD14" s="117">
        <f t="shared" si="24"/>
        <v>0.9</v>
      </c>
      <c r="FE14" s="60">
        <f t="shared" si="25"/>
        <v>11.8421052631579</v>
      </c>
      <c r="FF14" s="107">
        <f t="shared" si="26"/>
        <v>1103</v>
      </c>
      <c r="FG14" s="107">
        <f t="shared" si="27"/>
        <v>1239.5</v>
      </c>
      <c r="FH14" s="107">
        <f t="shared" si="28"/>
        <v>136.5</v>
      </c>
      <c r="FI14" s="60">
        <f t="shared" si="29"/>
        <v>12.3753399818676</v>
      </c>
      <c r="FJ14" s="140" t="s">
        <v>154</v>
      </c>
      <c r="FK14" s="141">
        <v>450</v>
      </c>
      <c r="FL14" s="141">
        <v>300</v>
      </c>
      <c r="FM14" s="155">
        <v>450</v>
      </c>
      <c r="FN14" s="155">
        <f t="shared" si="30"/>
        <v>267</v>
      </c>
      <c r="FO14" s="141">
        <f t="shared" si="31"/>
        <v>450</v>
      </c>
      <c r="FP14" s="141">
        <f t="shared" si="32"/>
        <v>252</v>
      </c>
      <c r="FQ14" s="141">
        <v>400</v>
      </c>
      <c r="FR14" s="141">
        <v>200</v>
      </c>
      <c r="FS14" s="141"/>
      <c r="FT14" s="141"/>
      <c r="FU14" s="141"/>
      <c r="FV14" s="141"/>
      <c r="FW14" s="141">
        <v>50</v>
      </c>
      <c r="FX14" s="141">
        <v>2</v>
      </c>
      <c r="FY14" s="158">
        <v>1200</v>
      </c>
      <c r="FZ14" s="155">
        <v>50</v>
      </c>
      <c r="GA14" s="159">
        <v>300</v>
      </c>
      <c r="GB14" s="155">
        <v>9</v>
      </c>
      <c r="GC14" s="141">
        <v>15</v>
      </c>
      <c r="GE14" s="12" t="s">
        <v>154</v>
      </c>
      <c r="GF14" s="168">
        <v>3.17</v>
      </c>
      <c r="GG14" s="167">
        <v>3.26</v>
      </c>
      <c r="GH14" s="168">
        <v>5.39</v>
      </c>
      <c r="GI14" s="168">
        <v>5.39</v>
      </c>
      <c r="GJ14" s="168">
        <v>0.61</v>
      </c>
      <c r="GK14" s="168">
        <v>0.65</v>
      </c>
      <c r="GL14" s="168">
        <v>1.36</v>
      </c>
      <c r="GM14" s="168">
        <v>1.52</v>
      </c>
      <c r="GN14" s="173">
        <v>0.3</v>
      </c>
      <c r="GO14" s="12" t="s">
        <v>154</v>
      </c>
      <c r="GP14" s="70">
        <v>18</v>
      </c>
      <c r="GQ14" s="70">
        <v>21</v>
      </c>
      <c r="GR14" s="70">
        <v>1</v>
      </c>
      <c r="GS14" s="70">
        <v>3</v>
      </c>
      <c r="GT14" s="70">
        <v>1332</v>
      </c>
      <c r="GU14" s="70">
        <v>1492</v>
      </c>
      <c r="GV14" s="70">
        <v>5707</v>
      </c>
      <c r="GW14" s="70">
        <v>6563</v>
      </c>
      <c r="GX14" s="70">
        <v>217</v>
      </c>
      <c r="GY14" s="70">
        <v>249</v>
      </c>
      <c r="GZ14" s="70">
        <v>14615</v>
      </c>
      <c r="HA14" s="70">
        <v>16807</v>
      </c>
      <c r="HB14" s="184"/>
      <c r="HC14" s="184">
        <v>1</v>
      </c>
      <c r="HD14" s="34" t="s">
        <v>157</v>
      </c>
      <c r="HE14" s="183" t="s">
        <v>120</v>
      </c>
      <c r="HF14" s="183" t="s">
        <v>120</v>
      </c>
      <c r="HG14" s="184">
        <v>274</v>
      </c>
      <c r="HH14" s="183" t="s">
        <v>120</v>
      </c>
    </row>
    <row r="15" s="21" customFormat="1" ht="20" customHeight="1" spans="1:216">
      <c r="A15" s="45" t="s">
        <v>150</v>
      </c>
      <c r="B15" s="46">
        <f t="shared" si="47"/>
        <v>129274</v>
      </c>
      <c r="C15" s="47">
        <f t="shared" si="48"/>
        <v>12.58</v>
      </c>
      <c r="D15" s="48">
        <f t="shared" ref="D15:G15" si="68">K15+AT15</f>
        <v>58976</v>
      </c>
      <c r="E15" s="47">
        <f t="shared" si="68"/>
        <v>19357</v>
      </c>
      <c r="F15" s="47">
        <f t="shared" si="68"/>
        <v>5.57</v>
      </c>
      <c r="G15" s="47">
        <f t="shared" si="68"/>
        <v>16942.5</v>
      </c>
      <c r="H15" s="47">
        <f t="shared" si="36"/>
        <v>-2414.5</v>
      </c>
      <c r="I15" s="57">
        <f t="shared" si="37"/>
        <v>-12.4735237898435</v>
      </c>
      <c r="J15" s="45" t="s">
        <v>150</v>
      </c>
      <c r="K15" s="58">
        <f t="shared" ref="K15:N15" si="69">Q15+U15+Y15+AC15+AG15+AO15</f>
        <v>12580</v>
      </c>
      <c r="L15" s="58">
        <f t="shared" si="69"/>
        <v>1341</v>
      </c>
      <c r="M15" s="58">
        <f t="shared" si="69"/>
        <v>1.02</v>
      </c>
      <c r="N15" s="58">
        <f t="shared" si="69"/>
        <v>1084.5</v>
      </c>
      <c r="O15" s="58">
        <f t="shared" si="51"/>
        <v>-256.5</v>
      </c>
      <c r="P15" s="59">
        <f t="shared" si="52"/>
        <v>-19.1275167785235</v>
      </c>
      <c r="Q15" s="58">
        <v>6214</v>
      </c>
      <c r="R15" s="58">
        <v>725</v>
      </c>
      <c r="S15" s="58">
        <v>0.7</v>
      </c>
      <c r="T15" s="46">
        <v>763</v>
      </c>
      <c r="U15" s="46">
        <v>146</v>
      </c>
      <c r="V15" s="48">
        <v>66</v>
      </c>
      <c r="W15" s="58">
        <v>0.03</v>
      </c>
      <c r="X15" s="47">
        <v>79</v>
      </c>
      <c r="Y15" s="46"/>
      <c r="Z15" s="60">
        <v>0</v>
      </c>
      <c r="AA15" s="57">
        <v>0.03</v>
      </c>
      <c r="AB15" s="48">
        <v>18</v>
      </c>
      <c r="AC15" s="46">
        <v>5198</v>
      </c>
      <c r="AD15" s="48">
        <v>419</v>
      </c>
      <c r="AE15" s="58">
        <v>0.15</v>
      </c>
      <c r="AF15" s="58">
        <v>109.5</v>
      </c>
      <c r="AG15" s="58">
        <v>902</v>
      </c>
      <c r="AH15" s="58">
        <v>101</v>
      </c>
      <c r="AI15" s="58">
        <v>0.08</v>
      </c>
      <c r="AJ15" s="58">
        <v>58</v>
      </c>
      <c r="AK15" s="58">
        <v>902</v>
      </c>
      <c r="AL15" s="58">
        <v>101</v>
      </c>
      <c r="AM15" s="58">
        <v>0.08</v>
      </c>
      <c r="AN15" s="58">
        <v>58</v>
      </c>
      <c r="AO15" s="58">
        <v>120</v>
      </c>
      <c r="AP15" s="58">
        <v>30</v>
      </c>
      <c r="AQ15" s="58">
        <v>0.03</v>
      </c>
      <c r="AR15" s="58">
        <v>57</v>
      </c>
      <c r="AS15" s="34" t="s">
        <v>150</v>
      </c>
      <c r="AT15" s="63">
        <v>46396</v>
      </c>
      <c r="AU15" s="63">
        <v>18016</v>
      </c>
      <c r="AV15" s="58">
        <f t="shared" si="53"/>
        <v>4.55</v>
      </c>
      <c r="AW15" s="63">
        <f t="shared" si="54"/>
        <v>15858</v>
      </c>
      <c r="AX15" s="58">
        <f t="shared" si="55"/>
        <v>-2158</v>
      </c>
      <c r="AY15" s="59">
        <f t="shared" si="42"/>
        <v>-11.9782415630551</v>
      </c>
      <c r="AZ15" s="60">
        <v>0.73</v>
      </c>
      <c r="BA15" s="66">
        <v>3480</v>
      </c>
      <c r="BB15" s="60">
        <v>0.1</v>
      </c>
      <c r="BC15" s="67">
        <f t="shared" si="56"/>
        <v>300</v>
      </c>
      <c r="BD15" s="58">
        <v>3.5</v>
      </c>
      <c r="BE15" s="66">
        <v>11888</v>
      </c>
      <c r="BF15" s="58">
        <v>0.05</v>
      </c>
      <c r="BG15" s="58">
        <v>93</v>
      </c>
      <c r="BH15" s="58">
        <v>0.11</v>
      </c>
      <c r="BI15" s="70">
        <v>150</v>
      </c>
      <c r="BJ15" s="70">
        <v>0.06</v>
      </c>
      <c r="BK15" s="70">
        <v>99</v>
      </c>
      <c r="BL15" s="70">
        <v>0.1</v>
      </c>
      <c r="BM15" s="70">
        <v>148</v>
      </c>
      <c r="BN15" s="78" t="s">
        <v>150</v>
      </c>
      <c r="BO15" s="67">
        <v>70298</v>
      </c>
      <c r="BP15" s="58">
        <f t="shared" si="57"/>
        <v>6.99</v>
      </c>
      <c r="BQ15" s="60">
        <v>-2448</v>
      </c>
      <c r="BR15" s="57">
        <f t="shared" si="58"/>
        <v>-3.48231813138354</v>
      </c>
      <c r="BS15" s="58">
        <f t="shared" si="59"/>
        <v>0.48</v>
      </c>
      <c r="BT15" s="58">
        <v>0.03</v>
      </c>
      <c r="BU15" s="48">
        <v>15</v>
      </c>
      <c r="BV15" s="58">
        <v>0.04</v>
      </c>
      <c r="BW15" s="58">
        <v>13.3</v>
      </c>
      <c r="BX15" s="58">
        <v>0.41</v>
      </c>
      <c r="BY15" s="58">
        <v>0.34</v>
      </c>
      <c r="BZ15" s="58">
        <v>4590</v>
      </c>
      <c r="CA15" s="45" t="s">
        <v>150</v>
      </c>
      <c r="CB15" s="81">
        <f t="shared" si="60"/>
        <v>6.51</v>
      </c>
      <c r="CC15" s="58">
        <v>4.53</v>
      </c>
      <c r="CD15" s="58">
        <v>7160</v>
      </c>
      <c r="CE15" s="58">
        <v>0.54</v>
      </c>
      <c r="CF15" s="59">
        <v>683.5</v>
      </c>
      <c r="CG15" s="58">
        <v>0.4</v>
      </c>
      <c r="CH15" s="60">
        <v>0.3</v>
      </c>
      <c r="CI15" s="58">
        <v>4150</v>
      </c>
      <c r="CJ15" s="58">
        <v>0.55</v>
      </c>
      <c r="CK15" s="58">
        <v>800</v>
      </c>
      <c r="CL15" s="58"/>
      <c r="CM15" s="58"/>
      <c r="CN15" s="85">
        <f t="shared" si="61"/>
        <v>0.49</v>
      </c>
      <c r="CO15" s="60">
        <v>0.09</v>
      </c>
      <c r="CP15" s="58">
        <v>0.1</v>
      </c>
      <c r="CQ15" s="58">
        <v>0.3</v>
      </c>
      <c r="CR15" s="91"/>
      <c r="CS15" s="57">
        <v>0.02</v>
      </c>
      <c r="CV15" s="12" t="s">
        <v>156</v>
      </c>
      <c r="CW15" s="100">
        <v>0.2</v>
      </c>
      <c r="CX15" s="99">
        <f t="shared" si="34"/>
        <v>0.09</v>
      </c>
      <c r="CY15" s="101">
        <v>0.03</v>
      </c>
      <c r="CZ15" s="101">
        <v>0.06</v>
      </c>
      <c r="DA15" s="34" t="s">
        <v>158</v>
      </c>
      <c r="DB15" s="109">
        <v>19395</v>
      </c>
      <c r="DC15" s="109">
        <v>20000</v>
      </c>
      <c r="DD15" s="107">
        <f t="shared" si="0"/>
        <v>605</v>
      </c>
      <c r="DE15" s="108">
        <f t="shared" si="1"/>
        <v>3.11936065996391</v>
      </c>
      <c r="DF15" s="109">
        <v>16992</v>
      </c>
      <c r="DG15" s="109">
        <v>17600</v>
      </c>
      <c r="DH15" s="107">
        <f t="shared" si="2"/>
        <v>608</v>
      </c>
      <c r="DI15" s="108">
        <f t="shared" si="3"/>
        <v>3.57815442561205</v>
      </c>
      <c r="DJ15" s="109">
        <v>1498</v>
      </c>
      <c r="DK15" s="67">
        <v>1552</v>
      </c>
      <c r="DL15" s="107">
        <f t="shared" si="4"/>
        <v>54</v>
      </c>
      <c r="DM15" s="108">
        <f t="shared" si="5"/>
        <v>3.60480640854473</v>
      </c>
      <c r="DN15" s="109">
        <v>26451</v>
      </c>
      <c r="DO15" s="109">
        <v>32000</v>
      </c>
      <c r="DP15" s="107">
        <f t="shared" si="6"/>
        <v>5549</v>
      </c>
      <c r="DQ15" s="108">
        <f t="shared" si="7"/>
        <v>20.9784129144456</v>
      </c>
      <c r="DR15" s="109">
        <v>8275</v>
      </c>
      <c r="DS15" s="109">
        <v>9600</v>
      </c>
      <c r="DT15" s="107">
        <f t="shared" si="8"/>
        <v>1325</v>
      </c>
      <c r="DU15" s="108">
        <f t="shared" si="9"/>
        <v>16.012084592145</v>
      </c>
      <c r="DV15" s="34" t="s">
        <v>158</v>
      </c>
      <c r="DW15" s="109">
        <v>887</v>
      </c>
      <c r="DX15" s="67">
        <v>1010</v>
      </c>
      <c r="DY15" s="107">
        <f t="shared" si="10"/>
        <v>123</v>
      </c>
      <c r="DZ15" s="108">
        <f t="shared" si="11"/>
        <v>13.8669673055242</v>
      </c>
      <c r="EA15" s="109">
        <v>0</v>
      </c>
      <c r="EB15" s="109"/>
      <c r="EC15" s="109">
        <v>11761</v>
      </c>
      <c r="ED15" s="109">
        <v>12650</v>
      </c>
      <c r="EE15" s="107">
        <f t="shared" si="12"/>
        <v>889</v>
      </c>
      <c r="EF15" s="108">
        <f t="shared" si="13"/>
        <v>7.55888104752997</v>
      </c>
      <c r="EG15" s="109">
        <v>15288</v>
      </c>
      <c r="EH15" s="109">
        <v>16500</v>
      </c>
      <c r="EI15" s="107">
        <f t="shared" si="14"/>
        <v>1212</v>
      </c>
      <c r="EJ15" s="108">
        <f t="shared" si="15"/>
        <v>7.92778649921507</v>
      </c>
      <c r="EK15" s="107">
        <v>274</v>
      </c>
      <c r="EL15" s="60">
        <v>305</v>
      </c>
      <c r="EM15" s="117">
        <f t="shared" si="16"/>
        <v>31</v>
      </c>
      <c r="EN15" s="108">
        <f t="shared" si="17"/>
        <v>11.3138686131387</v>
      </c>
      <c r="EO15" s="34" t="s">
        <v>158</v>
      </c>
      <c r="EP15" s="119">
        <v>18.8158</v>
      </c>
      <c r="EQ15" s="119">
        <v>21</v>
      </c>
      <c r="ER15" s="118">
        <f t="shared" si="18"/>
        <v>2.1842</v>
      </c>
      <c r="ES15" s="108">
        <f t="shared" si="19"/>
        <v>11.6083291701655</v>
      </c>
      <c r="ET15" s="119">
        <v>30.1056</v>
      </c>
      <c r="EU15" s="119">
        <v>35</v>
      </c>
      <c r="EV15" s="118">
        <f t="shared" si="20"/>
        <v>4.8944</v>
      </c>
      <c r="EW15" s="108">
        <f t="shared" si="21"/>
        <v>16.2574404761905</v>
      </c>
      <c r="EX15" s="107">
        <v>507</v>
      </c>
      <c r="EY15" s="59">
        <v>559</v>
      </c>
      <c r="EZ15" s="117">
        <f t="shared" si="22"/>
        <v>52</v>
      </c>
      <c r="FA15" s="108">
        <f t="shared" si="23"/>
        <v>10.2564102564103</v>
      </c>
      <c r="FB15" s="123">
        <v>177.5</v>
      </c>
      <c r="FC15" s="107">
        <v>200</v>
      </c>
      <c r="FD15" s="117">
        <f t="shared" si="24"/>
        <v>22.5</v>
      </c>
      <c r="FE15" s="60">
        <f t="shared" si="25"/>
        <v>12.6760563380282</v>
      </c>
      <c r="FF15" s="107">
        <f t="shared" si="26"/>
        <v>3343.5</v>
      </c>
      <c r="FG15" s="107">
        <f t="shared" si="27"/>
        <v>3626</v>
      </c>
      <c r="FH15" s="107">
        <f t="shared" si="28"/>
        <v>282.5</v>
      </c>
      <c r="FI15" s="60">
        <f t="shared" si="29"/>
        <v>8.44922984896067</v>
      </c>
      <c r="FJ15" s="140" t="s">
        <v>156</v>
      </c>
      <c r="FK15" s="141">
        <v>85</v>
      </c>
      <c r="FL15" s="141">
        <v>49</v>
      </c>
      <c r="FM15" s="155">
        <v>85</v>
      </c>
      <c r="FN15" s="155">
        <f t="shared" si="30"/>
        <v>55</v>
      </c>
      <c r="FO15" s="141">
        <f t="shared" si="31"/>
        <v>85</v>
      </c>
      <c r="FP15" s="141">
        <f t="shared" si="32"/>
        <v>50</v>
      </c>
      <c r="FQ15" s="141">
        <v>85</v>
      </c>
      <c r="FR15" s="141">
        <v>30</v>
      </c>
      <c r="FS15" s="141"/>
      <c r="FT15" s="141"/>
      <c r="FU15" s="141"/>
      <c r="FV15" s="141"/>
      <c r="FW15" s="141"/>
      <c r="FX15" s="141"/>
      <c r="FY15" s="158">
        <v>600</v>
      </c>
      <c r="FZ15" s="155">
        <v>20</v>
      </c>
      <c r="GA15" s="159">
        <v>100</v>
      </c>
      <c r="GB15" s="155">
        <v>3</v>
      </c>
      <c r="GC15" s="141">
        <v>5</v>
      </c>
      <c r="GE15" s="12" t="s">
        <v>156</v>
      </c>
      <c r="GF15" s="168">
        <v>1.25</v>
      </c>
      <c r="GG15" s="167">
        <v>1.28</v>
      </c>
      <c r="GH15" s="168">
        <v>3.89</v>
      </c>
      <c r="GI15" s="168">
        <v>3.89</v>
      </c>
      <c r="GJ15" s="168">
        <v>0.55</v>
      </c>
      <c r="GK15" s="168">
        <v>0.58</v>
      </c>
      <c r="GL15" s="168">
        <v>0.66</v>
      </c>
      <c r="GM15" s="168">
        <v>0.67</v>
      </c>
      <c r="GN15" s="173">
        <v>0.3</v>
      </c>
      <c r="GO15" s="12" t="s">
        <v>156</v>
      </c>
      <c r="GP15" s="70">
        <v>1</v>
      </c>
      <c r="GQ15" s="70">
        <v>10</v>
      </c>
      <c r="GR15" s="70">
        <v>0</v>
      </c>
      <c r="GS15" s="70">
        <v>1</v>
      </c>
      <c r="GT15" s="70"/>
      <c r="GU15" s="70">
        <v>0</v>
      </c>
      <c r="GV15" s="70">
        <v>2889</v>
      </c>
      <c r="GW15" s="70">
        <v>3322</v>
      </c>
      <c r="GX15" s="70">
        <v>98</v>
      </c>
      <c r="GY15" s="70">
        <v>113</v>
      </c>
      <c r="GZ15" s="70">
        <v>2080</v>
      </c>
      <c r="HA15" s="70">
        <v>2392</v>
      </c>
      <c r="HB15" s="184"/>
      <c r="HC15" s="184"/>
      <c r="HD15" s="34" t="s">
        <v>159</v>
      </c>
      <c r="HE15" s="183" t="s">
        <v>120</v>
      </c>
      <c r="HF15" s="183" t="s">
        <v>120</v>
      </c>
      <c r="HG15" s="184">
        <v>274</v>
      </c>
      <c r="HH15" s="183" t="s">
        <v>120</v>
      </c>
    </row>
    <row r="16" s="21" customFormat="1" ht="20" customHeight="1" spans="1:216">
      <c r="A16" s="45" t="s">
        <v>152</v>
      </c>
      <c r="B16" s="46">
        <f t="shared" si="47"/>
        <v>89720</v>
      </c>
      <c r="C16" s="47">
        <f t="shared" si="48"/>
        <v>8.284</v>
      </c>
      <c r="D16" s="48">
        <f t="shared" ref="D16:G16" si="70">K16+AT16</f>
        <v>60307</v>
      </c>
      <c r="E16" s="47">
        <f t="shared" si="70"/>
        <v>18528</v>
      </c>
      <c r="F16" s="47">
        <f t="shared" si="70"/>
        <v>5.65</v>
      </c>
      <c r="G16" s="47">
        <f t="shared" si="70"/>
        <v>17943.5</v>
      </c>
      <c r="H16" s="47">
        <f t="shared" si="36"/>
        <v>-584.5</v>
      </c>
      <c r="I16" s="57">
        <f t="shared" si="37"/>
        <v>-3.15468480138169</v>
      </c>
      <c r="J16" s="45" t="s">
        <v>152</v>
      </c>
      <c r="K16" s="58">
        <f t="shared" ref="K16:N16" si="71">Q16+U16+Y16+AC16+AG16+AO16</f>
        <v>13346</v>
      </c>
      <c r="L16" s="58">
        <f t="shared" si="71"/>
        <v>1777</v>
      </c>
      <c r="M16" s="58">
        <f t="shared" si="71"/>
        <v>1.24</v>
      </c>
      <c r="N16" s="58">
        <f t="shared" si="71"/>
        <v>1708</v>
      </c>
      <c r="O16" s="58">
        <f t="shared" si="51"/>
        <v>-69</v>
      </c>
      <c r="P16" s="59">
        <f t="shared" si="52"/>
        <v>-3.88294879009567</v>
      </c>
      <c r="Q16" s="58">
        <v>6386</v>
      </c>
      <c r="R16" s="58">
        <v>640</v>
      </c>
      <c r="S16" s="58">
        <v>0.65</v>
      </c>
      <c r="T16" s="46">
        <v>709</v>
      </c>
      <c r="U16" s="46">
        <v>2859</v>
      </c>
      <c r="V16" s="48">
        <v>716</v>
      </c>
      <c r="W16" s="58">
        <v>0.28</v>
      </c>
      <c r="X16" s="47">
        <v>742</v>
      </c>
      <c r="Y16" s="46">
        <v>1141</v>
      </c>
      <c r="Z16" s="60">
        <v>68</v>
      </c>
      <c r="AA16" s="57">
        <v>0.12</v>
      </c>
      <c r="AB16" s="48">
        <v>72</v>
      </c>
      <c r="AC16" s="46">
        <v>999</v>
      </c>
      <c r="AD16" s="48">
        <v>49</v>
      </c>
      <c r="AE16" s="58">
        <v>0.1</v>
      </c>
      <c r="AF16" s="58">
        <v>73</v>
      </c>
      <c r="AG16" s="58">
        <v>789</v>
      </c>
      <c r="AH16" s="58">
        <v>88</v>
      </c>
      <c r="AI16" s="58">
        <v>0.05</v>
      </c>
      <c r="AJ16" s="58">
        <v>36</v>
      </c>
      <c r="AK16" s="58">
        <v>654</v>
      </c>
      <c r="AL16" s="58">
        <v>67</v>
      </c>
      <c r="AM16" s="58">
        <v>0.05</v>
      </c>
      <c r="AN16" s="58">
        <v>36</v>
      </c>
      <c r="AO16" s="58">
        <v>1172</v>
      </c>
      <c r="AP16" s="58">
        <v>216</v>
      </c>
      <c r="AQ16" s="58">
        <v>0.04</v>
      </c>
      <c r="AR16" s="58">
        <v>76</v>
      </c>
      <c r="AS16" s="34" t="s">
        <v>152</v>
      </c>
      <c r="AT16" s="63">
        <v>46961</v>
      </c>
      <c r="AU16" s="63">
        <v>16751</v>
      </c>
      <c r="AV16" s="58">
        <f t="shared" si="53"/>
        <v>4.41</v>
      </c>
      <c r="AW16" s="63">
        <f t="shared" si="54"/>
        <v>16235.5</v>
      </c>
      <c r="AX16" s="58">
        <f t="shared" si="55"/>
        <v>-515.5</v>
      </c>
      <c r="AY16" s="59">
        <f t="shared" si="42"/>
        <v>-3.077428213241</v>
      </c>
      <c r="AZ16" s="60">
        <v>1.35</v>
      </c>
      <c r="BA16" s="66">
        <v>6711</v>
      </c>
      <c r="BB16" s="60">
        <v>0.05</v>
      </c>
      <c r="BC16" s="67">
        <f t="shared" si="56"/>
        <v>150</v>
      </c>
      <c r="BD16" s="58">
        <v>2.6</v>
      </c>
      <c r="BE16" s="66">
        <v>8831</v>
      </c>
      <c r="BF16" s="58">
        <v>0.05</v>
      </c>
      <c r="BG16" s="58">
        <v>93.5</v>
      </c>
      <c r="BH16" s="58">
        <v>0.21</v>
      </c>
      <c r="BI16" s="70">
        <v>286</v>
      </c>
      <c r="BJ16" s="70">
        <v>0.1</v>
      </c>
      <c r="BK16" s="70">
        <v>166</v>
      </c>
      <c r="BL16" s="70">
        <v>0.1</v>
      </c>
      <c r="BM16" s="70">
        <v>148</v>
      </c>
      <c r="BN16" s="45" t="s">
        <v>152</v>
      </c>
      <c r="BO16" s="67">
        <v>28833</v>
      </c>
      <c r="BP16" s="58">
        <f t="shared" si="57"/>
        <v>2.584</v>
      </c>
      <c r="BQ16" s="60">
        <v>-1163</v>
      </c>
      <c r="BR16" s="57">
        <f t="shared" si="58"/>
        <v>-4.03357264245828</v>
      </c>
      <c r="BS16" s="58">
        <f t="shared" si="59"/>
        <v>0.71</v>
      </c>
      <c r="BT16" s="58">
        <v>0.35</v>
      </c>
      <c r="BU16" s="48">
        <v>175</v>
      </c>
      <c r="BV16" s="58">
        <v>0.12</v>
      </c>
      <c r="BW16" s="58">
        <v>40</v>
      </c>
      <c r="BX16" s="58">
        <v>0.24</v>
      </c>
      <c r="BY16" s="58">
        <v>0.2</v>
      </c>
      <c r="BZ16" s="58">
        <v>2700</v>
      </c>
      <c r="CA16" s="45" t="s">
        <v>152</v>
      </c>
      <c r="CB16" s="81">
        <f t="shared" si="60"/>
        <v>1.874</v>
      </c>
      <c r="CC16" s="58">
        <v>1.07</v>
      </c>
      <c r="CD16" s="58">
        <v>1600</v>
      </c>
      <c r="CE16" s="58">
        <v>0.004</v>
      </c>
      <c r="CF16" s="59">
        <v>6</v>
      </c>
      <c r="CG16" s="58">
        <v>0.2</v>
      </c>
      <c r="CH16" s="60">
        <v>0.15</v>
      </c>
      <c r="CI16" s="58">
        <v>2100</v>
      </c>
      <c r="CJ16" s="58">
        <v>0.06</v>
      </c>
      <c r="CK16" s="58">
        <v>85</v>
      </c>
      <c r="CL16" s="58">
        <v>0.31</v>
      </c>
      <c r="CM16" s="58">
        <v>9300</v>
      </c>
      <c r="CN16" s="85">
        <f t="shared" si="61"/>
        <v>0.23</v>
      </c>
      <c r="CO16" s="60">
        <v>0.03</v>
      </c>
      <c r="CP16" s="58"/>
      <c r="CQ16" s="58">
        <v>0.2</v>
      </c>
      <c r="CR16" s="91">
        <v>580</v>
      </c>
      <c r="CS16" s="57">
        <v>0.05</v>
      </c>
      <c r="CV16" s="12" t="s">
        <v>158</v>
      </c>
      <c r="CW16" s="100">
        <v>1.1</v>
      </c>
      <c r="CX16" s="99">
        <f t="shared" si="34"/>
        <v>0.13</v>
      </c>
      <c r="CY16" s="101">
        <v>0.03</v>
      </c>
      <c r="CZ16" s="101">
        <v>0.1</v>
      </c>
      <c r="DA16" s="34" t="s">
        <v>160</v>
      </c>
      <c r="DB16" s="109">
        <v>7003</v>
      </c>
      <c r="DC16" s="109">
        <v>7400</v>
      </c>
      <c r="DD16" s="107">
        <f t="shared" si="0"/>
        <v>397</v>
      </c>
      <c r="DE16" s="108">
        <f t="shared" si="1"/>
        <v>5.66899900042839</v>
      </c>
      <c r="DF16" s="109">
        <v>7782</v>
      </c>
      <c r="DG16" s="109">
        <v>8000</v>
      </c>
      <c r="DH16" s="107">
        <f t="shared" si="2"/>
        <v>218</v>
      </c>
      <c r="DI16" s="108">
        <f t="shared" si="3"/>
        <v>2.80133641737343</v>
      </c>
      <c r="DJ16" s="109">
        <v>685.945</v>
      </c>
      <c r="DK16" s="67">
        <v>700</v>
      </c>
      <c r="DL16" s="107">
        <f t="shared" si="4"/>
        <v>14.0549999999999</v>
      </c>
      <c r="DM16" s="108">
        <f t="shared" si="5"/>
        <v>2.0489980975151</v>
      </c>
      <c r="DN16" s="109">
        <v>10859</v>
      </c>
      <c r="DO16" s="109">
        <v>11500</v>
      </c>
      <c r="DP16" s="107">
        <f t="shared" si="6"/>
        <v>641</v>
      </c>
      <c r="DQ16" s="108">
        <f t="shared" si="7"/>
        <v>5.90293765540105</v>
      </c>
      <c r="DR16" s="109">
        <v>4110</v>
      </c>
      <c r="DS16" s="109">
        <v>4800</v>
      </c>
      <c r="DT16" s="107">
        <f t="shared" si="8"/>
        <v>690</v>
      </c>
      <c r="DU16" s="108">
        <f t="shared" si="9"/>
        <v>16.7883211678832</v>
      </c>
      <c r="DV16" s="34" t="s">
        <v>160</v>
      </c>
      <c r="DW16" s="109">
        <v>384</v>
      </c>
      <c r="DX16" s="67">
        <v>450</v>
      </c>
      <c r="DY16" s="107">
        <f t="shared" si="10"/>
        <v>66</v>
      </c>
      <c r="DZ16" s="108">
        <f t="shared" si="11"/>
        <v>17.1875</v>
      </c>
      <c r="EA16" s="109">
        <v>0</v>
      </c>
      <c r="EB16" s="109"/>
      <c r="EC16" s="109">
        <v>8678</v>
      </c>
      <c r="ED16" s="109">
        <v>9300</v>
      </c>
      <c r="EE16" s="107">
        <f t="shared" si="12"/>
        <v>622</v>
      </c>
      <c r="EF16" s="108">
        <f t="shared" si="13"/>
        <v>7.16755012675732</v>
      </c>
      <c r="EG16" s="109">
        <v>9497</v>
      </c>
      <c r="EH16" s="109">
        <v>10000</v>
      </c>
      <c r="EI16" s="107">
        <f t="shared" si="14"/>
        <v>503</v>
      </c>
      <c r="EJ16" s="108">
        <f t="shared" si="15"/>
        <v>5.29640939243972</v>
      </c>
      <c r="EK16" s="107">
        <v>208</v>
      </c>
      <c r="EL16" s="60">
        <v>230</v>
      </c>
      <c r="EM16" s="117">
        <f t="shared" si="16"/>
        <v>22</v>
      </c>
      <c r="EN16" s="108">
        <f t="shared" si="17"/>
        <v>10.5769230769231</v>
      </c>
      <c r="EO16" s="34" t="s">
        <v>160</v>
      </c>
      <c r="EP16" s="119">
        <v>15.3024</v>
      </c>
      <c r="EQ16" s="119">
        <v>16</v>
      </c>
      <c r="ER16" s="118">
        <f t="shared" si="18"/>
        <v>0.6976</v>
      </c>
      <c r="ES16" s="108">
        <f t="shared" si="19"/>
        <v>4.55876202425763</v>
      </c>
      <c r="ET16" s="119">
        <v>19.5402</v>
      </c>
      <c r="EU16" s="119">
        <v>23</v>
      </c>
      <c r="EV16" s="118">
        <f t="shared" si="20"/>
        <v>3.4598</v>
      </c>
      <c r="EW16" s="108">
        <f t="shared" si="21"/>
        <v>17.7060623739778</v>
      </c>
      <c r="EX16" s="107">
        <v>255</v>
      </c>
      <c r="EY16" s="59">
        <v>270</v>
      </c>
      <c r="EZ16" s="117">
        <f t="shared" si="22"/>
        <v>15</v>
      </c>
      <c r="FA16" s="108">
        <f t="shared" si="23"/>
        <v>5.88235294117647</v>
      </c>
      <c r="FB16" s="123">
        <v>7.3</v>
      </c>
      <c r="FC16" s="117">
        <v>8.5</v>
      </c>
      <c r="FD16" s="117">
        <f t="shared" si="24"/>
        <v>1.2</v>
      </c>
      <c r="FE16" s="60">
        <f t="shared" si="25"/>
        <v>16.4383561643836</v>
      </c>
      <c r="FF16" s="107">
        <f t="shared" si="26"/>
        <v>1540.245</v>
      </c>
      <c r="FG16" s="107">
        <f t="shared" si="27"/>
        <v>1658.5</v>
      </c>
      <c r="FH16" s="107">
        <f t="shared" si="28"/>
        <v>118.255</v>
      </c>
      <c r="FI16" s="60">
        <f t="shared" si="29"/>
        <v>7.67767465565544</v>
      </c>
      <c r="FJ16" s="140" t="s">
        <v>158</v>
      </c>
      <c r="FK16" s="141">
        <v>1100</v>
      </c>
      <c r="FL16" s="141">
        <v>313</v>
      </c>
      <c r="FM16" s="155">
        <v>1100</v>
      </c>
      <c r="FN16" s="155">
        <f t="shared" si="30"/>
        <v>255</v>
      </c>
      <c r="FO16" s="141">
        <f t="shared" si="31"/>
        <v>1100</v>
      </c>
      <c r="FP16" s="141">
        <f t="shared" si="32"/>
        <v>245</v>
      </c>
      <c r="FQ16" s="141">
        <v>1100</v>
      </c>
      <c r="FR16" s="141">
        <v>200</v>
      </c>
      <c r="FS16" s="141"/>
      <c r="FT16" s="141"/>
      <c r="FU16" s="141"/>
      <c r="FV16" s="141"/>
      <c r="FW16" s="141"/>
      <c r="FX16" s="141"/>
      <c r="FY16" s="158">
        <v>1500</v>
      </c>
      <c r="FZ16" s="155">
        <v>45</v>
      </c>
      <c r="GA16" s="159">
        <v>300</v>
      </c>
      <c r="GB16" s="155">
        <v>9</v>
      </c>
      <c r="GC16" s="141">
        <v>10</v>
      </c>
      <c r="GE16" s="12" t="s">
        <v>158</v>
      </c>
      <c r="GF16" s="168">
        <v>4.29</v>
      </c>
      <c r="GG16" s="167">
        <v>4.37</v>
      </c>
      <c r="GH16" s="168">
        <v>14.25</v>
      </c>
      <c r="GI16" s="168">
        <v>14.25</v>
      </c>
      <c r="GJ16" s="168">
        <v>1.84</v>
      </c>
      <c r="GK16" s="168">
        <v>2.15</v>
      </c>
      <c r="GL16" s="168">
        <v>2.93</v>
      </c>
      <c r="GM16" s="168">
        <v>2.95</v>
      </c>
      <c r="GN16" s="173">
        <v>0.3</v>
      </c>
      <c r="GO16" s="12" t="s">
        <v>158</v>
      </c>
      <c r="GP16" s="70">
        <v>23</v>
      </c>
      <c r="GQ16" s="70">
        <v>29</v>
      </c>
      <c r="GR16" s="70">
        <v>4</v>
      </c>
      <c r="GS16" s="70">
        <v>5</v>
      </c>
      <c r="GT16" s="70">
        <v>3033</v>
      </c>
      <c r="GU16" s="70">
        <v>3397</v>
      </c>
      <c r="GV16" s="70">
        <v>26785</v>
      </c>
      <c r="GW16" s="70">
        <v>30803</v>
      </c>
      <c r="GX16" s="70">
        <v>55</v>
      </c>
      <c r="GY16" s="70">
        <v>63</v>
      </c>
      <c r="GZ16" s="70">
        <v>3400</v>
      </c>
      <c r="HA16" s="70">
        <v>3910</v>
      </c>
      <c r="HB16" s="184">
        <v>1</v>
      </c>
      <c r="HC16" s="184"/>
      <c r="HD16" s="34" t="s">
        <v>161</v>
      </c>
      <c r="HE16" s="183" t="s">
        <v>120</v>
      </c>
      <c r="HF16" s="183" t="s">
        <v>120</v>
      </c>
      <c r="HG16" s="184">
        <v>274</v>
      </c>
      <c r="HH16" s="183" t="s">
        <v>120</v>
      </c>
    </row>
    <row r="17" s="21" customFormat="1" ht="20" customHeight="1" spans="1:216">
      <c r="A17" s="45" t="s">
        <v>154</v>
      </c>
      <c r="B17" s="46">
        <f t="shared" si="47"/>
        <v>148271</v>
      </c>
      <c r="C17" s="47">
        <f t="shared" si="48"/>
        <v>15.029</v>
      </c>
      <c r="D17" s="48">
        <f t="shared" ref="D17:G17" si="72">K17+AT17</f>
        <v>82884</v>
      </c>
      <c r="E17" s="47">
        <f t="shared" si="72"/>
        <v>25559</v>
      </c>
      <c r="F17" s="47">
        <f t="shared" si="72"/>
        <v>7.79</v>
      </c>
      <c r="G17" s="47">
        <f t="shared" si="72"/>
        <v>24094.6</v>
      </c>
      <c r="H17" s="47">
        <f t="shared" si="36"/>
        <v>-1464.4</v>
      </c>
      <c r="I17" s="57">
        <f t="shared" si="37"/>
        <v>-5.72948863414062</v>
      </c>
      <c r="J17" s="45" t="s">
        <v>154</v>
      </c>
      <c r="K17" s="58">
        <f t="shared" ref="K17:N17" si="73">Q17+U17+Y17+AC17+AG17+AO17</f>
        <v>13266</v>
      </c>
      <c r="L17" s="58">
        <f t="shared" si="73"/>
        <v>1448</v>
      </c>
      <c r="M17" s="58">
        <f t="shared" si="73"/>
        <v>1.33</v>
      </c>
      <c r="N17" s="58">
        <f t="shared" si="73"/>
        <v>1444.1</v>
      </c>
      <c r="O17" s="58">
        <f t="shared" si="51"/>
        <v>-3.90000000000009</v>
      </c>
      <c r="P17" s="59">
        <f t="shared" si="52"/>
        <v>-0.269337016574592</v>
      </c>
      <c r="Q17" s="58">
        <v>9526</v>
      </c>
      <c r="R17" s="58">
        <v>1105</v>
      </c>
      <c r="S17" s="58">
        <v>0.9</v>
      </c>
      <c r="T17" s="46">
        <v>981</v>
      </c>
      <c r="U17" s="46">
        <v>0</v>
      </c>
      <c r="V17" s="48">
        <v>0</v>
      </c>
      <c r="W17" s="58">
        <v>0.05</v>
      </c>
      <c r="X17" s="47">
        <v>132</v>
      </c>
      <c r="Y17" s="46">
        <v>404</v>
      </c>
      <c r="Z17" s="60">
        <v>24</v>
      </c>
      <c r="AA17" s="57">
        <v>0.04</v>
      </c>
      <c r="AB17" s="48">
        <v>24</v>
      </c>
      <c r="AC17" s="46">
        <v>1619</v>
      </c>
      <c r="AD17" s="48">
        <v>123</v>
      </c>
      <c r="AE17" s="58">
        <v>0.17</v>
      </c>
      <c r="AF17" s="58">
        <v>124.1</v>
      </c>
      <c r="AG17" s="58">
        <v>1297</v>
      </c>
      <c r="AH17" s="58">
        <v>106</v>
      </c>
      <c r="AI17" s="58">
        <v>0.12</v>
      </c>
      <c r="AJ17" s="58">
        <v>87</v>
      </c>
      <c r="AK17" s="58">
        <v>1297</v>
      </c>
      <c r="AL17" s="58">
        <v>106</v>
      </c>
      <c r="AM17" s="58">
        <v>0.12</v>
      </c>
      <c r="AN17" s="58">
        <v>87</v>
      </c>
      <c r="AO17" s="58">
        <v>420</v>
      </c>
      <c r="AP17" s="58">
        <v>90</v>
      </c>
      <c r="AQ17" s="58">
        <v>0.05</v>
      </c>
      <c r="AR17" s="58">
        <v>96</v>
      </c>
      <c r="AS17" s="34" t="s">
        <v>154</v>
      </c>
      <c r="AT17" s="63">
        <v>69618</v>
      </c>
      <c r="AU17" s="63">
        <v>24111</v>
      </c>
      <c r="AV17" s="58">
        <f t="shared" si="53"/>
        <v>6.46</v>
      </c>
      <c r="AW17" s="63">
        <f t="shared" si="54"/>
        <v>22650.5</v>
      </c>
      <c r="AX17" s="58">
        <f t="shared" si="55"/>
        <v>-1460.5</v>
      </c>
      <c r="AY17" s="59">
        <f t="shared" si="42"/>
        <v>-6.05740118618058</v>
      </c>
      <c r="AZ17" s="60">
        <v>1.14</v>
      </c>
      <c r="BA17" s="66">
        <v>5549</v>
      </c>
      <c r="BB17" s="60">
        <v>0.1</v>
      </c>
      <c r="BC17" s="67">
        <f t="shared" si="56"/>
        <v>300</v>
      </c>
      <c r="BD17" s="58">
        <v>4.8</v>
      </c>
      <c r="BE17" s="66">
        <v>16304</v>
      </c>
      <c r="BF17" s="58">
        <v>0.05</v>
      </c>
      <c r="BG17" s="58">
        <v>93.5</v>
      </c>
      <c r="BH17" s="58">
        <v>0.22</v>
      </c>
      <c r="BI17" s="70">
        <v>299</v>
      </c>
      <c r="BJ17" s="70">
        <v>0.2</v>
      </c>
      <c r="BK17" s="70">
        <v>331</v>
      </c>
      <c r="BL17" s="70">
        <v>0.05</v>
      </c>
      <c r="BM17" s="70">
        <v>74</v>
      </c>
      <c r="BN17" s="45" t="s">
        <v>154</v>
      </c>
      <c r="BO17" s="67">
        <v>64587</v>
      </c>
      <c r="BP17" s="58">
        <f t="shared" si="57"/>
        <v>7.089</v>
      </c>
      <c r="BQ17" s="60">
        <v>5033</v>
      </c>
      <c r="BR17" s="57">
        <f t="shared" si="58"/>
        <v>7.79258984006069</v>
      </c>
      <c r="BS17" s="58">
        <f t="shared" si="59"/>
        <v>1.85</v>
      </c>
      <c r="BT17" s="58">
        <v>0.15</v>
      </c>
      <c r="BU17" s="48">
        <v>75</v>
      </c>
      <c r="BV17" s="58">
        <v>0.1</v>
      </c>
      <c r="BW17" s="58">
        <v>33.3</v>
      </c>
      <c r="BX17" s="58">
        <v>1.6</v>
      </c>
      <c r="BY17" s="58">
        <v>1.4</v>
      </c>
      <c r="BZ17" s="58">
        <v>18900</v>
      </c>
      <c r="CA17" s="45" t="s">
        <v>154</v>
      </c>
      <c r="CB17" s="81">
        <f t="shared" si="60"/>
        <v>5.239</v>
      </c>
      <c r="CC17" s="58">
        <v>3.36</v>
      </c>
      <c r="CD17" s="58">
        <v>5050</v>
      </c>
      <c r="CE17" s="58">
        <v>0.299</v>
      </c>
      <c r="CF17" s="59">
        <v>374</v>
      </c>
      <c r="CG17" s="58">
        <v>1</v>
      </c>
      <c r="CH17" s="60">
        <v>0.84</v>
      </c>
      <c r="CI17" s="58">
        <v>11620</v>
      </c>
      <c r="CJ17" s="58">
        <v>0.08</v>
      </c>
      <c r="CK17" s="58">
        <v>98</v>
      </c>
      <c r="CL17" s="58"/>
      <c r="CM17" s="58"/>
      <c r="CN17" s="85">
        <f t="shared" si="61"/>
        <v>0.5</v>
      </c>
      <c r="CO17" s="60">
        <v>0.03</v>
      </c>
      <c r="CP17" s="58">
        <v>0.27</v>
      </c>
      <c r="CQ17" s="58">
        <v>0.2</v>
      </c>
      <c r="CR17" s="91">
        <v>800</v>
      </c>
      <c r="CS17" s="57">
        <v>0.15</v>
      </c>
      <c r="CV17" s="12" t="s">
        <v>160</v>
      </c>
      <c r="CW17" s="100">
        <v>0.3</v>
      </c>
      <c r="CX17" s="99">
        <f t="shared" si="34"/>
        <v>0.02</v>
      </c>
      <c r="CY17" s="101"/>
      <c r="CZ17" s="101">
        <v>0.02</v>
      </c>
      <c r="DA17" s="34" t="s">
        <v>162</v>
      </c>
      <c r="DB17" s="109">
        <v>12720</v>
      </c>
      <c r="DC17" s="109">
        <v>13000</v>
      </c>
      <c r="DD17" s="107">
        <f t="shared" si="0"/>
        <v>280</v>
      </c>
      <c r="DE17" s="108">
        <f t="shared" si="1"/>
        <v>2.20125786163522</v>
      </c>
      <c r="DF17" s="109">
        <v>28204</v>
      </c>
      <c r="DG17" s="109">
        <v>29000</v>
      </c>
      <c r="DH17" s="107">
        <f t="shared" si="2"/>
        <v>796</v>
      </c>
      <c r="DI17" s="108">
        <f t="shared" si="3"/>
        <v>2.82229470997022</v>
      </c>
      <c r="DJ17" s="109">
        <v>2357.265</v>
      </c>
      <c r="DK17" s="67">
        <v>2400</v>
      </c>
      <c r="DL17" s="107">
        <f t="shared" si="4"/>
        <v>42.7350000000001</v>
      </c>
      <c r="DM17" s="108">
        <f t="shared" si="5"/>
        <v>1.81290605850425</v>
      </c>
      <c r="DN17" s="109">
        <v>7174</v>
      </c>
      <c r="DO17" s="109">
        <v>10500</v>
      </c>
      <c r="DP17" s="107">
        <f t="shared" si="6"/>
        <v>3326</v>
      </c>
      <c r="DQ17" s="108">
        <f t="shared" si="7"/>
        <v>46.3618622804572</v>
      </c>
      <c r="DR17" s="109">
        <v>4761</v>
      </c>
      <c r="DS17" s="109">
        <v>5500</v>
      </c>
      <c r="DT17" s="107">
        <f t="shared" si="8"/>
        <v>739</v>
      </c>
      <c r="DU17" s="108">
        <f t="shared" si="9"/>
        <v>15.5219491703424</v>
      </c>
      <c r="DV17" s="34" t="s">
        <v>162</v>
      </c>
      <c r="DW17" s="109">
        <v>456</v>
      </c>
      <c r="DX17" s="67">
        <v>600</v>
      </c>
      <c r="DY17" s="107">
        <f t="shared" si="10"/>
        <v>144</v>
      </c>
      <c r="DZ17" s="108">
        <f t="shared" si="11"/>
        <v>31.5789473684211</v>
      </c>
      <c r="EA17" s="109">
        <v>0</v>
      </c>
      <c r="EB17" s="109"/>
      <c r="EC17" s="109">
        <v>3298</v>
      </c>
      <c r="ED17" s="109">
        <v>3500</v>
      </c>
      <c r="EE17" s="107">
        <f t="shared" si="12"/>
        <v>202</v>
      </c>
      <c r="EF17" s="108">
        <f t="shared" si="13"/>
        <v>6.12492419648272</v>
      </c>
      <c r="EG17" s="109">
        <v>5657</v>
      </c>
      <c r="EH17" s="109">
        <v>6100</v>
      </c>
      <c r="EI17" s="107">
        <f t="shared" si="14"/>
        <v>443</v>
      </c>
      <c r="EJ17" s="108">
        <f t="shared" si="15"/>
        <v>7.83100583348064</v>
      </c>
      <c r="EK17" s="107">
        <v>129</v>
      </c>
      <c r="EL17" s="60">
        <v>140</v>
      </c>
      <c r="EM17" s="117">
        <f t="shared" si="16"/>
        <v>11</v>
      </c>
      <c r="EN17" s="108">
        <f t="shared" si="17"/>
        <v>8.52713178294574</v>
      </c>
      <c r="EO17" s="34" t="s">
        <v>162</v>
      </c>
      <c r="EP17" s="119">
        <v>58.7154</v>
      </c>
      <c r="EQ17" s="119">
        <v>65</v>
      </c>
      <c r="ER17" s="118">
        <f t="shared" si="18"/>
        <v>6.2846</v>
      </c>
      <c r="ES17" s="108">
        <f t="shared" si="19"/>
        <v>10.703495164812</v>
      </c>
      <c r="ET17" s="119">
        <v>22.7449</v>
      </c>
      <c r="EU17" s="119">
        <v>26.4</v>
      </c>
      <c r="EV17" s="118">
        <f t="shared" si="20"/>
        <v>3.6551</v>
      </c>
      <c r="EW17" s="108">
        <f t="shared" si="21"/>
        <v>16.0699761265163</v>
      </c>
      <c r="EX17" s="107">
        <v>407</v>
      </c>
      <c r="EY17" s="59">
        <v>439</v>
      </c>
      <c r="EZ17" s="117">
        <f t="shared" si="22"/>
        <v>32</v>
      </c>
      <c r="FA17" s="108">
        <f t="shared" si="23"/>
        <v>7.86240786240786</v>
      </c>
      <c r="FB17" s="107">
        <v>3898</v>
      </c>
      <c r="FC17" s="67">
        <v>4600</v>
      </c>
      <c r="FD17" s="117">
        <f t="shared" si="24"/>
        <v>702</v>
      </c>
      <c r="FE17" s="60">
        <f t="shared" si="25"/>
        <v>18.0092355053874</v>
      </c>
      <c r="FF17" s="107">
        <f t="shared" si="26"/>
        <v>10973.265</v>
      </c>
      <c r="FG17" s="107">
        <f t="shared" si="27"/>
        <v>8179</v>
      </c>
      <c r="FH17" s="107">
        <f t="shared" si="28"/>
        <v>-2794.265</v>
      </c>
      <c r="FI17" s="60">
        <f t="shared" si="29"/>
        <v>-25.4642989119464</v>
      </c>
      <c r="FJ17" s="140" t="s">
        <v>160</v>
      </c>
      <c r="FK17" s="141">
        <v>2295</v>
      </c>
      <c r="FL17" s="141">
        <v>344</v>
      </c>
      <c r="FM17" s="155">
        <v>2295</v>
      </c>
      <c r="FN17" s="155">
        <f t="shared" si="30"/>
        <v>330</v>
      </c>
      <c r="FO17" s="141">
        <f t="shared" si="31"/>
        <v>2295</v>
      </c>
      <c r="FP17" s="141">
        <f t="shared" si="32"/>
        <v>315</v>
      </c>
      <c r="FQ17" s="141">
        <v>700</v>
      </c>
      <c r="FR17" s="141">
        <v>200</v>
      </c>
      <c r="FS17" s="141"/>
      <c r="FT17" s="141"/>
      <c r="FU17" s="141">
        <v>1500</v>
      </c>
      <c r="FV17" s="141">
        <v>50</v>
      </c>
      <c r="FW17" s="141">
        <v>95</v>
      </c>
      <c r="FX17" s="141">
        <v>10</v>
      </c>
      <c r="FY17" s="158">
        <v>1700</v>
      </c>
      <c r="FZ17" s="155">
        <v>55</v>
      </c>
      <c r="GA17" s="159">
        <v>400</v>
      </c>
      <c r="GB17" s="155">
        <v>11</v>
      </c>
      <c r="GC17" s="141">
        <v>15</v>
      </c>
      <c r="GE17" s="12" t="s">
        <v>160</v>
      </c>
      <c r="GF17" s="168">
        <v>2.85</v>
      </c>
      <c r="GG17" s="167">
        <v>2.95</v>
      </c>
      <c r="GH17" s="168">
        <v>5.16</v>
      </c>
      <c r="GI17" s="168">
        <v>5.16</v>
      </c>
      <c r="GJ17" s="168">
        <v>0.94</v>
      </c>
      <c r="GK17" s="168">
        <v>1.15</v>
      </c>
      <c r="GL17" s="168">
        <v>1.26</v>
      </c>
      <c r="GM17" s="168">
        <v>1.53</v>
      </c>
      <c r="GN17" s="173">
        <v>0.3</v>
      </c>
      <c r="GO17" s="12" t="s">
        <v>160</v>
      </c>
      <c r="GP17" s="70">
        <v>9</v>
      </c>
      <c r="GQ17" s="70">
        <v>12</v>
      </c>
      <c r="GR17" s="70">
        <v>1</v>
      </c>
      <c r="GS17" s="70">
        <v>2</v>
      </c>
      <c r="GT17" s="70">
        <v>3075</v>
      </c>
      <c r="GU17" s="70">
        <v>3444</v>
      </c>
      <c r="GV17" s="70">
        <v>6537</v>
      </c>
      <c r="GW17" s="70">
        <v>7518</v>
      </c>
      <c r="GX17" s="70"/>
      <c r="GY17" s="70">
        <v>0</v>
      </c>
      <c r="GZ17" s="70"/>
      <c r="HA17" s="70">
        <v>0</v>
      </c>
      <c r="HB17" s="184">
        <v>1</v>
      </c>
      <c r="HC17" s="184">
        <v>1</v>
      </c>
      <c r="HD17" s="34" t="s">
        <v>163</v>
      </c>
      <c r="HE17" s="183" t="s">
        <v>120</v>
      </c>
      <c r="HF17" s="183" t="s">
        <v>120</v>
      </c>
      <c r="HG17" s="184">
        <v>274</v>
      </c>
      <c r="HH17" s="183" t="s">
        <v>120</v>
      </c>
    </row>
    <row r="18" s="21" customFormat="1" ht="20" customHeight="1" spans="1:216">
      <c r="A18" s="45" t="s">
        <v>156</v>
      </c>
      <c r="B18" s="46">
        <f t="shared" si="47"/>
        <v>55395</v>
      </c>
      <c r="C18" s="47">
        <f t="shared" si="48"/>
        <v>5.28</v>
      </c>
      <c r="D18" s="48">
        <f t="shared" ref="D18:G18" si="74">K18+AT18</f>
        <v>42466</v>
      </c>
      <c r="E18" s="47">
        <f t="shared" si="74"/>
        <v>11706</v>
      </c>
      <c r="F18" s="47">
        <f t="shared" si="74"/>
        <v>3.95</v>
      </c>
      <c r="G18" s="47">
        <f t="shared" si="74"/>
        <v>10875.7</v>
      </c>
      <c r="H18" s="47">
        <f t="shared" si="36"/>
        <v>-830.299999999999</v>
      </c>
      <c r="I18" s="57">
        <f t="shared" si="37"/>
        <v>-7.09294378950965</v>
      </c>
      <c r="J18" s="45" t="s">
        <v>156</v>
      </c>
      <c r="K18" s="58">
        <f t="shared" ref="K18:N18" si="75">Q18+U18+Y18+AC18+AG18+AO18</f>
        <v>11720</v>
      </c>
      <c r="L18" s="58">
        <f t="shared" si="75"/>
        <v>1584</v>
      </c>
      <c r="M18" s="58">
        <f t="shared" si="75"/>
        <v>1.15</v>
      </c>
      <c r="N18" s="58">
        <f t="shared" si="75"/>
        <v>1620.7</v>
      </c>
      <c r="O18" s="58">
        <f t="shared" si="51"/>
        <v>36.7</v>
      </c>
      <c r="P18" s="59">
        <f t="shared" si="52"/>
        <v>2.31691919191919</v>
      </c>
      <c r="Q18" s="58">
        <v>6450</v>
      </c>
      <c r="R18" s="58">
        <v>712</v>
      </c>
      <c r="S18" s="58">
        <v>0.6</v>
      </c>
      <c r="T18" s="46">
        <v>654</v>
      </c>
      <c r="U18" s="46">
        <v>2500</v>
      </c>
      <c r="V18" s="48">
        <v>563</v>
      </c>
      <c r="W18" s="58">
        <v>0.27</v>
      </c>
      <c r="X18" s="47">
        <v>716</v>
      </c>
      <c r="Y18" s="46">
        <v>1100</v>
      </c>
      <c r="Z18" s="60">
        <v>89</v>
      </c>
      <c r="AA18" s="57">
        <v>0.1</v>
      </c>
      <c r="AB18" s="48">
        <v>60</v>
      </c>
      <c r="AC18" s="46">
        <v>810</v>
      </c>
      <c r="AD18" s="48">
        <v>57</v>
      </c>
      <c r="AE18" s="58">
        <v>0.09</v>
      </c>
      <c r="AF18" s="58">
        <v>65.7</v>
      </c>
      <c r="AG18" s="58">
        <v>310</v>
      </c>
      <c r="AH18" s="58">
        <v>29</v>
      </c>
      <c r="AI18" s="58">
        <v>0.04</v>
      </c>
      <c r="AJ18" s="58">
        <v>29</v>
      </c>
      <c r="AK18" s="58">
        <v>310</v>
      </c>
      <c r="AL18" s="58">
        <v>29</v>
      </c>
      <c r="AM18" s="58">
        <v>0.04</v>
      </c>
      <c r="AN18" s="58">
        <v>29</v>
      </c>
      <c r="AO18" s="58">
        <v>550</v>
      </c>
      <c r="AP18" s="58">
        <v>134</v>
      </c>
      <c r="AQ18" s="58">
        <v>0.05</v>
      </c>
      <c r="AR18" s="58">
        <v>96</v>
      </c>
      <c r="AS18" s="34" t="s">
        <v>156</v>
      </c>
      <c r="AT18" s="63">
        <v>30746</v>
      </c>
      <c r="AU18" s="63">
        <v>10122</v>
      </c>
      <c r="AV18" s="58">
        <f t="shared" si="53"/>
        <v>2.8</v>
      </c>
      <c r="AW18" s="63">
        <f t="shared" si="54"/>
        <v>9255</v>
      </c>
      <c r="AX18" s="58">
        <f t="shared" si="55"/>
        <v>-867</v>
      </c>
      <c r="AY18" s="59">
        <f t="shared" si="42"/>
        <v>-8.56550088915234</v>
      </c>
      <c r="AZ18" s="60">
        <v>0.54</v>
      </c>
      <c r="BA18" s="66">
        <v>2623</v>
      </c>
      <c r="BB18" s="60">
        <v>0.05</v>
      </c>
      <c r="BC18" s="67">
        <f t="shared" si="56"/>
        <v>150</v>
      </c>
      <c r="BD18" s="58">
        <v>1.7</v>
      </c>
      <c r="BE18" s="66">
        <v>5774</v>
      </c>
      <c r="BF18" s="58">
        <v>0.05</v>
      </c>
      <c r="BG18" s="58">
        <v>93</v>
      </c>
      <c r="BH18" s="58">
        <v>0.21</v>
      </c>
      <c r="BI18" s="70">
        <v>286</v>
      </c>
      <c r="BJ18" s="70">
        <v>0.2</v>
      </c>
      <c r="BK18" s="70">
        <v>331</v>
      </c>
      <c r="BL18" s="70">
        <v>0.1</v>
      </c>
      <c r="BM18" s="70">
        <v>148</v>
      </c>
      <c r="BN18" s="45" t="s">
        <v>156</v>
      </c>
      <c r="BO18" s="67">
        <v>12429</v>
      </c>
      <c r="BP18" s="58">
        <f t="shared" si="57"/>
        <v>1.28</v>
      </c>
      <c r="BQ18" s="60">
        <v>1131</v>
      </c>
      <c r="BR18" s="57">
        <f t="shared" si="58"/>
        <v>9.09968621771666</v>
      </c>
      <c r="BS18" s="58">
        <f t="shared" si="59"/>
        <v>0.48</v>
      </c>
      <c r="BT18" s="58">
        <v>0.15</v>
      </c>
      <c r="BU18" s="48">
        <v>75</v>
      </c>
      <c r="BV18" s="58">
        <v>0.08</v>
      </c>
      <c r="BW18" s="58">
        <v>26.7</v>
      </c>
      <c r="BX18" s="58">
        <v>0.25</v>
      </c>
      <c r="BY18" s="58">
        <v>0.21</v>
      </c>
      <c r="BZ18" s="58">
        <v>2835</v>
      </c>
      <c r="CA18" s="45" t="s">
        <v>156</v>
      </c>
      <c r="CB18" s="81">
        <f t="shared" si="60"/>
        <v>0.8</v>
      </c>
      <c r="CC18" s="58">
        <v>0.26</v>
      </c>
      <c r="CD18" s="58">
        <v>400</v>
      </c>
      <c r="CE18" s="58">
        <v>0.02</v>
      </c>
      <c r="CF18" s="59">
        <v>30</v>
      </c>
      <c r="CG18" s="58">
        <v>0.2</v>
      </c>
      <c r="CH18" s="60">
        <v>0.16</v>
      </c>
      <c r="CI18" s="58">
        <v>2770</v>
      </c>
      <c r="CJ18" s="58">
        <v>0.07</v>
      </c>
      <c r="CK18" s="58">
        <v>98</v>
      </c>
      <c r="CL18" s="58">
        <v>0.05</v>
      </c>
      <c r="CM18" s="58">
        <v>1500</v>
      </c>
      <c r="CN18" s="85">
        <f t="shared" si="61"/>
        <v>0.2</v>
      </c>
      <c r="CO18" s="60"/>
      <c r="CP18" s="58"/>
      <c r="CQ18" s="58">
        <v>0.2</v>
      </c>
      <c r="CR18" s="91">
        <v>500</v>
      </c>
      <c r="CS18" s="57">
        <v>0.05</v>
      </c>
      <c r="CV18" s="12" t="s">
        <v>162</v>
      </c>
      <c r="CW18" s="100">
        <v>1.1</v>
      </c>
      <c r="CX18" s="99">
        <f t="shared" si="34"/>
        <v>0.15</v>
      </c>
      <c r="CY18" s="101">
        <v>0.05</v>
      </c>
      <c r="CZ18" s="101">
        <v>0.1</v>
      </c>
      <c r="DA18" s="12" t="s">
        <v>136</v>
      </c>
      <c r="DB18" s="107">
        <f t="shared" ref="DB18:DG18" si="76">SUM(DB7:DB17)</f>
        <v>157400</v>
      </c>
      <c r="DC18" s="107">
        <f t="shared" si="76"/>
        <v>180000</v>
      </c>
      <c r="DD18" s="107">
        <f t="shared" si="0"/>
        <v>22600</v>
      </c>
      <c r="DE18" s="108">
        <f t="shared" si="1"/>
        <v>14.3583227445997</v>
      </c>
      <c r="DF18" s="107">
        <v>192715</v>
      </c>
      <c r="DG18" s="107">
        <f t="shared" si="76"/>
        <v>230000</v>
      </c>
      <c r="DH18" s="107">
        <f t="shared" si="2"/>
        <v>37285</v>
      </c>
      <c r="DI18" s="108">
        <f t="shared" si="3"/>
        <v>19.3472225825701</v>
      </c>
      <c r="DJ18" s="67">
        <v>16517.3365</v>
      </c>
      <c r="DK18" s="67">
        <f>SUM(DK7:DK17)</f>
        <v>20000</v>
      </c>
      <c r="DL18" s="107">
        <f t="shared" si="4"/>
        <v>3482.6635</v>
      </c>
      <c r="DM18" s="108">
        <f t="shared" si="5"/>
        <v>21.0848976770559</v>
      </c>
      <c r="DN18" s="107">
        <v>137552</v>
      </c>
      <c r="DO18" s="113">
        <f>SUM(DO7:DO17)</f>
        <v>160000</v>
      </c>
      <c r="DP18" s="107">
        <f t="shared" si="6"/>
        <v>22448</v>
      </c>
      <c r="DQ18" s="108">
        <f t="shared" si="7"/>
        <v>16.319646388275</v>
      </c>
      <c r="DR18" s="67">
        <v>70876</v>
      </c>
      <c r="DS18" s="107">
        <f>SUM(DS7:DS17)</f>
        <v>83000</v>
      </c>
      <c r="DT18" s="107">
        <f t="shared" si="8"/>
        <v>12124</v>
      </c>
      <c r="DU18" s="108">
        <f t="shared" si="9"/>
        <v>17.1059314859755</v>
      </c>
      <c r="DV18" s="114" t="s">
        <v>136</v>
      </c>
      <c r="DW18" s="67">
        <v>6964</v>
      </c>
      <c r="DX18" s="67">
        <f>SUM(DX7:DX17)</f>
        <v>9000</v>
      </c>
      <c r="DY18" s="107">
        <f t="shared" si="10"/>
        <v>2036</v>
      </c>
      <c r="DZ18" s="108">
        <f t="shared" si="11"/>
        <v>29.2360712234348</v>
      </c>
      <c r="EA18" s="67">
        <v>3726</v>
      </c>
      <c r="EB18" s="67">
        <v>9000</v>
      </c>
      <c r="EC18" s="107">
        <v>76306</v>
      </c>
      <c r="ED18" s="107">
        <f>SUM(ED7:ED17)</f>
        <v>82000</v>
      </c>
      <c r="EE18" s="107">
        <f t="shared" si="12"/>
        <v>5694</v>
      </c>
      <c r="EF18" s="108">
        <f t="shared" si="13"/>
        <v>7.46206065053862</v>
      </c>
      <c r="EG18" s="107">
        <v>94021</v>
      </c>
      <c r="EH18" s="107">
        <f>SUM(EH7:EH17)</f>
        <v>100700</v>
      </c>
      <c r="EI18" s="107">
        <f t="shared" si="14"/>
        <v>6679</v>
      </c>
      <c r="EJ18" s="108">
        <f t="shared" si="15"/>
        <v>7.10373214494634</v>
      </c>
      <c r="EK18" s="67">
        <v>1881.975</v>
      </c>
      <c r="EL18" s="60">
        <f>SUM(EL7:EL17)</f>
        <v>2100</v>
      </c>
      <c r="EM18" s="117">
        <f t="shared" si="16"/>
        <v>218.025</v>
      </c>
      <c r="EN18" s="108">
        <f t="shared" si="17"/>
        <v>11.5849041565377</v>
      </c>
      <c r="EO18" s="114" t="s">
        <v>136</v>
      </c>
      <c r="EP18" s="117">
        <v>214.4858</v>
      </c>
      <c r="EQ18" s="117">
        <f>SUM(EQ7:EQ17)</f>
        <v>235</v>
      </c>
      <c r="ER18" s="118">
        <f t="shared" si="18"/>
        <v>20.5142</v>
      </c>
      <c r="ES18" s="108">
        <f t="shared" si="19"/>
        <v>9.56436276900382</v>
      </c>
      <c r="ET18" s="117">
        <v>271.66</v>
      </c>
      <c r="EU18" s="117">
        <f>SUM(EU7:EU17)</f>
        <v>316</v>
      </c>
      <c r="EV18" s="118">
        <f t="shared" si="20"/>
        <v>44.34</v>
      </c>
      <c r="EW18" s="108">
        <f t="shared" si="21"/>
        <v>16.321872929397</v>
      </c>
      <c r="EX18" s="67">
        <v>4542.9462</v>
      </c>
      <c r="EY18" s="59">
        <f>SUM(EY7:EY17)</f>
        <v>5000</v>
      </c>
      <c r="EZ18" s="117">
        <f t="shared" si="22"/>
        <v>457.0538</v>
      </c>
      <c r="FA18" s="108">
        <f t="shared" si="23"/>
        <v>10.0607354760221</v>
      </c>
      <c r="FB18" s="67">
        <v>7007</v>
      </c>
      <c r="FC18" s="59">
        <f t="shared" ref="FC18:FH18" si="77">SUM(FC7:FC17)</f>
        <v>7900</v>
      </c>
      <c r="FD18" s="117">
        <f t="shared" si="24"/>
        <v>893</v>
      </c>
      <c r="FE18" s="60">
        <f t="shared" si="25"/>
        <v>12.7443984586842</v>
      </c>
      <c r="FF18" s="107">
        <f t="shared" si="77"/>
        <v>44365.2577</v>
      </c>
      <c r="FG18" s="107">
        <f t="shared" si="77"/>
        <v>53000</v>
      </c>
      <c r="FH18" s="107">
        <f t="shared" si="77"/>
        <v>8634.7423</v>
      </c>
      <c r="FI18" s="60">
        <f t="shared" si="29"/>
        <v>19.4628471638518</v>
      </c>
      <c r="FJ18" s="143" t="s">
        <v>162</v>
      </c>
      <c r="FK18" s="141">
        <v>6250</v>
      </c>
      <c r="FL18" s="141">
        <v>859</v>
      </c>
      <c r="FM18" s="155">
        <v>6850</v>
      </c>
      <c r="FN18" s="155">
        <f t="shared" si="30"/>
        <v>780</v>
      </c>
      <c r="FO18" s="141">
        <f t="shared" si="31"/>
        <v>6850</v>
      </c>
      <c r="FP18" s="141">
        <f t="shared" si="32"/>
        <v>760</v>
      </c>
      <c r="FQ18" s="141">
        <v>2250</v>
      </c>
      <c r="FR18" s="141">
        <v>500</v>
      </c>
      <c r="FS18" s="141"/>
      <c r="FT18" s="141"/>
      <c r="FU18" s="141">
        <v>4600</v>
      </c>
      <c r="FV18" s="141">
        <v>200</v>
      </c>
      <c r="FW18" s="141"/>
      <c r="FX18" s="141"/>
      <c r="FY18" s="158">
        <v>1800</v>
      </c>
      <c r="FZ18" s="155">
        <v>60</v>
      </c>
      <c r="GA18" s="159">
        <v>400</v>
      </c>
      <c r="GB18" s="155">
        <v>12</v>
      </c>
      <c r="GC18" s="141">
        <v>20</v>
      </c>
      <c r="GD18" s="23"/>
      <c r="GE18" s="12" t="s">
        <v>162</v>
      </c>
      <c r="GF18" s="168">
        <v>3.21</v>
      </c>
      <c r="GG18" s="167">
        <v>3.28</v>
      </c>
      <c r="GH18" s="168">
        <v>5.23</v>
      </c>
      <c r="GI18" s="168">
        <v>5.23</v>
      </c>
      <c r="GJ18" s="168">
        <v>1.06</v>
      </c>
      <c r="GK18" s="168">
        <v>1.13</v>
      </c>
      <c r="GL18" s="168">
        <v>1.98</v>
      </c>
      <c r="GM18" s="175">
        <v>2.66</v>
      </c>
      <c r="GN18" s="176">
        <v>0.3</v>
      </c>
      <c r="GO18" s="12" t="s">
        <v>162</v>
      </c>
      <c r="GP18" s="70">
        <v>132</v>
      </c>
      <c r="GQ18" s="70">
        <v>140</v>
      </c>
      <c r="GR18" s="70">
        <v>16</v>
      </c>
      <c r="GS18" s="70">
        <v>17</v>
      </c>
      <c r="GT18" s="70">
        <v>82200</v>
      </c>
      <c r="GU18" s="70">
        <v>92064</v>
      </c>
      <c r="GV18" s="70">
        <v>326738</v>
      </c>
      <c r="GW18" s="70">
        <v>375748</v>
      </c>
      <c r="GX18" s="70">
        <v>927</v>
      </c>
      <c r="GY18" s="70">
        <v>1066</v>
      </c>
      <c r="GZ18" s="70">
        <v>89794</v>
      </c>
      <c r="HA18" s="70">
        <v>103263</v>
      </c>
      <c r="HB18" s="184">
        <v>2</v>
      </c>
      <c r="HC18" s="184">
        <v>1</v>
      </c>
      <c r="HD18" s="186" t="s">
        <v>164</v>
      </c>
      <c r="HE18" s="186"/>
      <c r="HF18" s="186"/>
      <c r="HG18" s="186"/>
      <c r="HH18" s="186"/>
    </row>
    <row r="19" s="21" customFormat="1" ht="20" customHeight="1" spans="1:216">
      <c r="A19" s="45" t="s">
        <v>158</v>
      </c>
      <c r="B19" s="46">
        <f t="shared" si="47"/>
        <v>239549</v>
      </c>
      <c r="C19" s="47">
        <f t="shared" si="48"/>
        <v>23.87</v>
      </c>
      <c r="D19" s="48">
        <f t="shared" ref="D19:G19" si="78">K19+AT19</f>
        <v>120428</v>
      </c>
      <c r="E19" s="47">
        <f t="shared" si="78"/>
        <v>30792</v>
      </c>
      <c r="F19" s="47">
        <f t="shared" si="78"/>
        <v>11.51</v>
      </c>
      <c r="G19" s="47">
        <f t="shared" si="78"/>
        <v>29706.7</v>
      </c>
      <c r="H19" s="47">
        <f t="shared" si="36"/>
        <v>-1085.3</v>
      </c>
      <c r="I19" s="57">
        <f t="shared" si="37"/>
        <v>-3.52461678358015</v>
      </c>
      <c r="J19" s="45" t="s">
        <v>158</v>
      </c>
      <c r="K19" s="58">
        <f t="shared" ref="K19:N19" si="79">Q19+U19+Y19+AC19+AG19+AO19</f>
        <v>41727</v>
      </c>
      <c r="L19" s="58">
        <f t="shared" si="79"/>
        <v>4142</v>
      </c>
      <c r="M19" s="58">
        <f t="shared" si="79"/>
        <v>3.85</v>
      </c>
      <c r="N19" s="58">
        <f t="shared" si="79"/>
        <v>4149.7</v>
      </c>
      <c r="O19" s="58">
        <f t="shared" si="51"/>
        <v>7.69999999999982</v>
      </c>
      <c r="P19" s="59">
        <f t="shared" si="52"/>
        <v>0.18590053114437</v>
      </c>
      <c r="Q19" s="58">
        <v>34009</v>
      </c>
      <c r="R19" s="58">
        <v>3425</v>
      </c>
      <c r="S19" s="58">
        <v>3.1</v>
      </c>
      <c r="T19" s="46">
        <v>3380</v>
      </c>
      <c r="U19" s="46">
        <v>852</v>
      </c>
      <c r="V19" s="48">
        <v>206</v>
      </c>
      <c r="W19" s="58">
        <v>0.09</v>
      </c>
      <c r="X19" s="47">
        <v>239</v>
      </c>
      <c r="Y19" s="46">
        <v>599</v>
      </c>
      <c r="Z19" s="60">
        <v>29</v>
      </c>
      <c r="AA19" s="57">
        <v>0.07</v>
      </c>
      <c r="AB19" s="48">
        <v>42</v>
      </c>
      <c r="AC19" s="46">
        <v>3022</v>
      </c>
      <c r="AD19" s="48">
        <v>219</v>
      </c>
      <c r="AE19" s="58">
        <v>0.39</v>
      </c>
      <c r="AF19" s="58">
        <v>284.7</v>
      </c>
      <c r="AG19" s="58">
        <v>2878</v>
      </c>
      <c r="AH19" s="58">
        <v>191</v>
      </c>
      <c r="AI19" s="58">
        <v>0.15</v>
      </c>
      <c r="AJ19" s="58">
        <v>108</v>
      </c>
      <c r="AK19" s="58">
        <v>2303</v>
      </c>
      <c r="AL19" s="58">
        <v>141</v>
      </c>
      <c r="AM19" s="58">
        <v>0.15</v>
      </c>
      <c r="AN19" s="58">
        <v>108</v>
      </c>
      <c r="AO19" s="58">
        <v>367</v>
      </c>
      <c r="AP19" s="58">
        <v>72</v>
      </c>
      <c r="AQ19" s="58">
        <v>0.05</v>
      </c>
      <c r="AR19" s="58">
        <v>96</v>
      </c>
      <c r="AS19" s="34" t="s">
        <v>158</v>
      </c>
      <c r="AT19" s="63">
        <v>78701</v>
      </c>
      <c r="AU19" s="63">
        <v>26650</v>
      </c>
      <c r="AV19" s="58">
        <f t="shared" si="53"/>
        <v>7.66</v>
      </c>
      <c r="AW19" s="63">
        <f t="shared" si="54"/>
        <v>25557</v>
      </c>
      <c r="AX19" s="58">
        <f t="shared" si="55"/>
        <v>-1093</v>
      </c>
      <c r="AY19" s="59">
        <f t="shared" si="42"/>
        <v>-4.10131332082552</v>
      </c>
      <c r="AZ19" s="60">
        <v>1.3</v>
      </c>
      <c r="BA19" s="66">
        <v>6151</v>
      </c>
      <c r="BB19" s="60">
        <v>0.2</v>
      </c>
      <c r="BC19" s="67">
        <f t="shared" si="56"/>
        <v>600</v>
      </c>
      <c r="BD19" s="58">
        <v>5.2</v>
      </c>
      <c r="BE19" s="66">
        <v>17663</v>
      </c>
      <c r="BF19" s="58">
        <v>0.05</v>
      </c>
      <c r="BG19" s="58">
        <v>93</v>
      </c>
      <c r="BH19" s="58">
        <v>0.46</v>
      </c>
      <c r="BI19" s="70">
        <v>626</v>
      </c>
      <c r="BJ19" s="70">
        <v>0.35</v>
      </c>
      <c r="BK19" s="70">
        <v>580</v>
      </c>
      <c r="BL19" s="70">
        <v>0.3</v>
      </c>
      <c r="BM19" s="70">
        <v>444</v>
      </c>
      <c r="BN19" s="45" t="s">
        <v>158</v>
      </c>
      <c r="BO19" s="67">
        <v>117895</v>
      </c>
      <c r="BP19" s="58">
        <f t="shared" si="57"/>
        <v>12.26</v>
      </c>
      <c r="BQ19" s="60">
        <v>-1264.99999999999</v>
      </c>
      <c r="BR19" s="57">
        <f t="shared" si="58"/>
        <v>-1.07298867636455</v>
      </c>
      <c r="BS19" s="58">
        <f t="shared" si="59"/>
        <v>2.11</v>
      </c>
      <c r="BT19" s="58">
        <v>0.81</v>
      </c>
      <c r="BU19" s="48">
        <v>405</v>
      </c>
      <c r="BV19" s="58">
        <v>0.3</v>
      </c>
      <c r="BW19" s="58">
        <v>100</v>
      </c>
      <c r="BX19" s="58">
        <v>1</v>
      </c>
      <c r="BY19" s="58">
        <v>0.87</v>
      </c>
      <c r="BZ19" s="58">
        <v>11745</v>
      </c>
      <c r="CA19" s="45" t="s">
        <v>158</v>
      </c>
      <c r="CB19" s="81">
        <f t="shared" si="60"/>
        <v>10.15</v>
      </c>
      <c r="CC19" s="58">
        <v>6.98</v>
      </c>
      <c r="CD19" s="58">
        <v>10820</v>
      </c>
      <c r="CE19" s="58">
        <v>0.8</v>
      </c>
      <c r="CF19" s="59">
        <v>1084</v>
      </c>
      <c r="CG19" s="58">
        <v>0.8</v>
      </c>
      <c r="CH19" s="60">
        <v>0.65</v>
      </c>
      <c r="CI19" s="58">
        <v>9000</v>
      </c>
      <c r="CJ19" s="58">
        <v>0.82</v>
      </c>
      <c r="CK19" s="58">
        <v>1135</v>
      </c>
      <c r="CL19" s="58"/>
      <c r="CM19" s="58"/>
      <c r="CN19" s="85">
        <f t="shared" si="61"/>
        <v>0.75</v>
      </c>
      <c r="CO19" s="60">
        <v>0.05</v>
      </c>
      <c r="CP19" s="58">
        <v>0.2</v>
      </c>
      <c r="CQ19" s="58">
        <v>0.5</v>
      </c>
      <c r="CR19" s="91">
        <v>1226</v>
      </c>
      <c r="CS19" s="57">
        <v>0.1</v>
      </c>
      <c r="CV19" s="23"/>
      <c r="CW19" s="102"/>
      <c r="CX19" s="102"/>
      <c r="CY19" s="102"/>
      <c r="CZ19" s="102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 s="23"/>
      <c r="DV19" s="115"/>
      <c r="DW19" s="102"/>
      <c r="DX19" s="102"/>
      <c r="DY19" s="102"/>
      <c r="DZ19" s="102"/>
      <c r="EA19" s="102"/>
      <c r="EB19" s="102"/>
      <c r="EC19" s="102"/>
      <c r="ED19" s="23"/>
      <c r="EE19" s="23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20"/>
      <c r="ES19" s="120"/>
      <c r="ET19" s="121"/>
      <c r="EU19" s="23"/>
      <c r="EV19" s="23"/>
      <c r="EW19" s="102"/>
      <c r="EX19" s="102"/>
      <c r="EY19" s="124"/>
      <c r="EZ19" s="102"/>
      <c r="FA19" s="102"/>
      <c r="FB19" s="102"/>
      <c r="FC19" s="102"/>
      <c r="FG19" s="28"/>
      <c r="FJ19" s="144" t="s">
        <v>165</v>
      </c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HD19" s="186"/>
      <c r="HE19" s="186"/>
      <c r="HF19" s="186"/>
      <c r="HG19" s="186"/>
      <c r="HH19" s="186"/>
    </row>
    <row r="20" s="23" customFormat="1" ht="20" customHeight="1" spans="1:186">
      <c r="A20" s="45" t="s">
        <v>160</v>
      </c>
      <c r="B20" s="46">
        <f t="shared" si="47"/>
        <v>133456</v>
      </c>
      <c r="C20" s="47">
        <f t="shared" si="48"/>
        <v>13.396</v>
      </c>
      <c r="D20" s="48">
        <f t="shared" ref="D20:G20" si="80">K20+AT20</f>
        <v>58398</v>
      </c>
      <c r="E20" s="47">
        <f t="shared" si="80"/>
        <v>18454</v>
      </c>
      <c r="F20" s="47">
        <f t="shared" si="80"/>
        <v>5.46</v>
      </c>
      <c r="G20" s="47">
        <f t="shared" si="80"/>
        <v>16823.6</v>
      </c>
      <c r="H20" s="47">
        <f t="shared" si="36"/>
        <v>-1630.4</v>
      </c>
      <c r="I20" s="57">
        <f t="shared" si="37"/>
        <v>-8.83494093421481</v>
      </c>
      <c r="J20" s="45" t="s">
        <v>160</v>
      </c>
      <c r="K20" s="58">
        <f t="shared" ref="K20:N20" si="81">Q20+U20+Y20+AC20+AG20+AO20</f>
        <v>12573</v>
      </c>
      <c r="L20" s="58">
        <f t="shared" si="81"/>
        <v>1799</v>
      </c>
      <c r="M20" s="58">
        <f t="shared" si="81"/>
        <v>1.2</v>
      </c>
      <c r="N20" s="58">
        <f t="shared" si="81"/>
        <v>1457.6</v>
      </c>
      <c r="O20" s="58">
        <f t="shared" si="51"/>
        <v>-341.4</v>
      </c>
      <c r="P20" s="59">
        <f t="shared" si="52"/>
        <v>-18.9772095608672</v>
      </c>
      <c r="Q20" s="58">
        <v>5813</v>
      </c>
      <c r="R20" s="58">
        <v>778</v>
      </c>
      <c r="S20" s="58">
        <v>0.65</v>
      </c>
      <c r="T20" s="46">
        <v>709</v>
      </c>
      <c r="U20" s="46">
        <v>0</v>
      </c>
      <c r="V20" s="48">
        <v>0</v>
      </c>
      <c r="W20" s="58">
        <v>0</v>
      </c>
      <c r="X20" s="47"/>
      <c r="Y20" s="46">
        <v>670</v>
      </c>
      <c r="Z20" s="60">
        <v>41</v>
      </c>
      <c r="AA20" s="57">
        <v>0.06</v>
      </c>
      <c r="AB20" s="48">
        <v>36</v>
      </c>
      <c r="AC20" s="46">
        <v>1426</v>
      </c>
      <c r="AD20" s="48">
        <v>105</v>
      </c>
      <c r="AE20" s="58">
        <v>0.12</v>
      </c>
      <c r="AF20" s="58">
        <v>87.6</v>
      </c>
      <c r="AG20" s="58">
        <v>1211</v>
      </c>
      <c r="AH20" s="58">
        <v>75</v>
      </c>
      <c r="AI20" s="58">
        <v>0.07</v>
      </c>
      <c r="AJ20" s="58">
        <v>51</v>
      </c>
      <c r="AK20" s="58">
        <v>1182</v>
      </c>
      <c r="AL20" s="58">
        <v>62</v>
      </c>
      <c r="AM20" s="58">
        <v>0.07</v>
      </c>
      <c r="AN20" s="58">
        <v>51</v>
      </c>
      <c r="AO20" s="58">
        <v>3453</v>
      </c>
      <c r="AP20" s="58">
        <v>800</v>
      </c>
      <c r="AQ20" s="58">
        <v>0.3</v>
      </c>
      <c r="AR20" s="58">
        <v>574</v>
      </c>
      <c r="AS20" s="34" t="s">
        <v>160</v>
      </c>
      <c r="AT20" s="63">
        <v>45825</v>
      </c>
      <c r="AU20" s="63">
        <v>16655</v>
      </c>
      <c r="AV20" s="58">
        <f t="shared" si="53"/>
        <v>4.26</v>
      </c>
      <c r="AW20" s="63">
        <f t="shared" si="54"/>
        <v>15366</v>
      </c>
      <c r="AX20" s="58">
        <f t="shared" si="55"/>
        <v>-1289</v>
      </c>
      <c r="AY20" s="59">
        <f t="shared" si="42"/>
        <v>-7.73941759231462</v>
      </c>
      <c r="AZ20" s="60">
        <v>0.95</v>
      </c>
      <c r="BA20" s="66">
        <v>4692</v>
      </c>
      <c r="BB20" s="60">
        <v>0.05</v>
      </c>
      <c r="BC20" s="67">
        <f t="shared" si="56"/>
        <v>150</v>
      </c>
      <c r="BD20" s="58">
        <v>3</v>
      </c>
      <c r="BE20" s="66">
        <v>10190</v>
      </c>
      <c r="BF20" s="58">
        <v>0.05</v>
      </c>
      <c r="BG20" s="58">
        <v>94</v>
      </c>
      <c r="BH20" s="58">
        <v>0.11</v>
      </c>
      <c r="BI20" s="70">
        <v>150</v>
      </c>
      <c r="BJ20" s="70">
        <v>0.1</v>
      </c>
      <c r="BK20" s="70">
        <v>166</v>
      </c>
      <c r="BL20" s="70">
        <v>0.05</v>
      </c>
      <c r="BM20" s="70">
        <v>74</v>
      </c>
      <c r="BN20" s="45" t="s">
        <v>160</v>
      </c>
      <c r="BO20" s="67">
        <v>74255</v>
      </c>
      <c r="BP20" s="58">
        <f t="shared" si="57"/>
        <v>7.836</v>
      </c>
      <c r="BQ20" s="60">
        <v>235</v>
      </c>
      <c r="BR20" s="57">
        <f t="shared" si="58"/>
        <v>0.316477004915494</v>
      </c>
      <c r="BS20" s="58">
        <f t="shared" si="59"/>
        <v>0.95</v>
      </c>
      <c r="BT20" s="58">
        <v>0.05</v>
      </c>
      <c r="BU20" s="48">
        <v>25</v>
      </c>
      <c r="BV20" s="58">
        <v>0.3</v>
      </c>
      <c r="BW20" s="58">
        <v>100</v>
      </c>
      <c r="BX20" s="58">
        <v>0.6</v>
      </c>
      <c r="BY20" s="58">
        <v>0.53</v>
      </c>
      <c r="BZ20" s="58">
        <v>7155</v>
      </c>
      <c r="CA20" s="45" t="s">
        <v>160</v>
      </c>
      <c r="CB20" s="81">
        <f t="shared" si="60"/>
        <v>6.886</v>
      </c>
      <c r="CC20" s="58">
        <v>5.52</v>
      </c>
      <c r="CD20" s="58">
        <v>8600</v>
      </c>
      <c r="CE20" s="58">
        <v>0.276</v>
      </c>
      <c r="CF20" s="59">
        <v>398.5</v>
      </c>
      <c r="CG20" s="58">
        <v>0.6</v>
      </c>
      <c r="CH20" s="60">
        <v>0.4</v>
      </c>
      <c r="CI20" s="58">
        <v>5540</v>
      </c>
      <c r="CJ20" s="58">
        <v>0.12</v>
      </c>
      <c r="CK20" s="58">
        <v>168</v>
      </c>
      <c r="CL20" s="58"/>
      <c r="CM20" s="58"/>
      <c r="CN20" s="85">
        <f t="shared" si="61"/>
        <v>0.37</v>
      </c>
      <c r="CO20" s="60">
        <v>0.02</v>
      </c>
      <c r="CP20" s="58">
        <v>0.15</v>
      </c>
      <c r="CQ20" s="58">
        <v>0.2</v>
      </c>
      <c r="CR20" s="91">
        <v>803</v>
      </c>
      <c r="CS20" s="57">
        <v>0.1</v>
      </c>
      <c r="CV20" s="21"/>
      <c r="CW20" s="21"/>
      <c r="CX20" s="21"/>
      <c r="CY20" s="21"/>
      <c r="CZ20" s="21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 s="21"/>
      <c r="DV20" s="27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</row>
    <row r="21" ht="20" customHeight="1" spans="1:97">
      <c r="A21" s="45" t="s">
        <v>162</v>
      </c>
      <c r="B21" s="46">
        <f t="shared" si="47"/>
        <v>193116</v>
      </c>
      <c r="C21" s="47">
        <f t="shared" si="48"/>
        <v>18.972</v>
      </c>
      <c r="D21" s="48">
        <f t="shared" ref="D21:G21" si="82">K21+AT21</f>
        <v>89145</v>
      </c>
      <c r="E21" s="47">
        <f t="shared" si="82"/>
        <v>25130</v>
      </c>
      <c r="F21" s="47">
        <f t="shared" si="82"/>
        <v>8.7</v>
      </c>
      <c r="G21" s="47">
        <f t="shared" si="82"/>
        <v>23982.8</v>
      </c>
      <c r="H21" s="47">
        <f t="shared" si="36"/>
        <v>-1147.2</v>
      </c>
      <c r="I21" s="57">
        <f t="shared" si="37"/>
        <v>-4.56506167926781</v>
      </c>
      <c r="J21" s="45" t="s">
        <v>162</v>
      </c>
      <c r="K21" s="58">
        <f t="shared" ref="K21:N21" si="83">Q21+U21+Y21+AC21+AG21+AO21</f>
        <v>27862</v>
      </c>
      <c r="L21" s="58">
        <f t="shared" si="83"/>
        <v>3824</v>
      </c>
      <c r="M21" s="58">
        <f t="shared" si="83"/>
        <v>3.18</v>
      </c>
      <c r="N21" s="58">
        <f t="shared" si="83"/>
        <v>3787.8</v>
      </c>
      <c r="O21" s="58">
        <f t="shared" si="51"/>
        <v>-36.1999999999998</v>
      </c>
      <c r="P21" s="59">
        <f t="shared" si="52"/>
        <v>-0.946652719665267</v>
      </c>
      <c r="Q21" s="58">
        <v>19575</v>
      </c>
      <c r="R21" s="58">
        <v>2253</v>
      </c>
      <c r="S21" s="58">
        <v>2.3</v>
      </c>
      <c r="T21" s="46">
        <v>2508</v>
      </c>
      <c r="U21" s="46">
        <v>1545</v>
      </c>
      <c r="V21" s="48">
        <v>532</v>
      </c>
      <c r="W21" s="58">
        <v>0.15</v>
      </c>
      <c r="X21" s="47">
        <v>398</v>
      </c>
      <c r="Y21" s="46">
        <v>300</v>
      </c>
      <c r="Z21" s="60">
        <v>18</v>
      </c>
      <c r="AA21" s="57">
        <v>0.03</v>
      </c>
      <c r="AB21" s="48">
        <v>18</v>
      </c>
      <c r="AC21" s="46">
        <v>2027</v>
      </c>
      <c r="AD21" s="48">
        <v>165</v>
      </c>
      <c r="AE21" s="58">
        <v>0.26</v>
      </c>
      <c r="AF21" s="58">
        <v>189.8</v>
      </c>
      <c r="AG21" s="58">
        <v>1414</v>
      </c>
      <c r="AH21" s="58">
        <v>139</v>
      </c>
      <c r="AI21" s="58">
        <v>0.14</v>
      </c>
      <c r="AJ21" s="58">
        <v>100</v>
      </c>
      <c r="AK21" s="58">
        <v>1414</v>
      </c>
      <c r="AL21" s="58">
        <v>139</v>
      </c>
      <c r="AM21" s="58">
        <v>0.14</v>
      </c>
      <c r="AN21" s="58">
        <v>100</v>
      </c>
      <c r="AO21" s="58">
        <v>3001</v>
      </c>
      <c r="AP21" s="58">
        <v>717</v>
      </c>
      <c r="AQ21" s="58">
        <v>0.3</v>
      </c>
      <c r="AR21" s="58">
        <v>574</v>
      </c>
      <c r="AS21" s="34" t="s">
        <v>162</v>
      </c>
      <c r="AT21" s="63">
        <v>61283</v>
      </c>
      <c r="AU21" s="63">
        <v>21306</v>
      </c>
      <c r="AV21" s="58">
        <f t="shared" si="53"/>
        <v>5.52</v>
      </c>
      <c r="AW21" s="63">
        <f t="shared" si="54"/>
        <v>20195</v>
      </c>
      <c r="AX21" s="58">
        <f t="shared" si="55"/>
        <v>-1111</v>
      </c>
      <c r="AY21" s="59">
        <f t="shared" si="42"/>
        <v>-5.21449356988642</v>
      </c>
      <c r="AZ21" s="60">
        <v>1.25</v>
      </c>
      <c r="BA21" s="66">
        <v>6206</v>
      </c>
      <c r="BB21" s="60">
        <v>0.05</v>
      </c>
      <c r="BC21" s="67">
        <f t="shared" si="56"/>
        <v>150</v>
      </c>
      <c r="BD21" s="58">
        <v>4</v>
      </c>
      <c r="BE21" s="66">
        <v>13587</v>
      </c>
      <c r="BF21" s="58">
        <v>0</v>
      </c>
      <c r="BG21" s="58">
        <v>0</v>
      </c>
      <c r="BH21" s="58">
        <v>0.06</v>
      </c>
      <c r="BI21" s="70">
        <v>82</v>
      </c>
      <c r="BJ21" s="70">
        <v>0.05</v>
      </c>
      <c r="BK21" s="70">
        <v>83</v>
      </c>
      <c r="BL21" s="70">
        <v>0.16</v>
      </c>
      <c r="BM21" s="70">
        <v>237</v>
      </c>
      <c r="BN21" s="45" t="s">
        <v>162</v>
      </c>
      <c r="BO21" s="67">
        <v>102960</v>
      </c>
      <c r="BP21" s="58">
        <f t="shared" si="57"/>
        <v>10.172</v>
      </c>
      <c r="BQ21" s="60">
        <v>2249.99999999999</v>
      </c>
      <c r="BR21" s="57">
        <f t="shared" si="58"/>
        <v>2.18531468531467</v>
      </c>
      <c r="BS21" s="58">
        <f t="shared" si="59"/>
        <v>1.55</v>
      </c>
      <c r="BT21" s="58">
        <v>0.1</v>
      </c>
      <c r="BU21" s="48">
        <v>50</v>
      </c>
      <c r="BV21" s="58">
        <v>0.1</v>
      </c>
      <c r="BW21" s="58">
        <v>33.4</v>
      </c>
      <c r="BX21" s="58">
        <v>1.35</v>
      </c>
      <c r="BY21" s="58">
        <v>1.15</v>
      </c>
      <c r="BZ21" s="58">
        <v>15525</v>
      </c>
      <c r="CA21" s="45" t="s">
        <v>162</v>
      </c>
      <c r="CB21" s="81">
        <f t="shared" si="60"/>
        <v>8.622</v>
      </c>
      <c r="CC21" s="58">
        <v>6.12</v>
      </c>
      <c r="CD21" s="58">
        <v>10000</v>
      </c>
      <c r="CE21" s="58">
        <v>0.792</v>
      </c>
      <c r="CF21" s="59">
        <v>1084</v>
      </c>
      <c r="CG21" s="58">
        <v>0.7</v>
      </c>
      <c r="CH21" s="60">
        <v>0.6</v>
      </c>
      <c r="CI21" s="58">
        <v>11050</v>
      </c>
      <c r="CJ21" s="58">
        <v>0.5</v>
      </c>
      <c r="CK21" s="58">
        <v>690</v>
      </c>
      <c r="CL21" s="58"/>
      <c r="CM21" s="58"/>
      <c r="CN21" s="85">
        <f t="shared" si="61"/>
        <v>0.51</v>
      </c>
      <c r="CO21" s="60">
        <v>0.13</v>
      </c>
      <c r="CP21" s="58">
        <v>0.08</v>
      </c>
      <c r="CQ21" s="58">
        <v>0.3</v>
      </c>
      <c r="CR21" s="91">
        <v>1011</v>
      </c>
      <c r="CS21" s="57">
        <v>0.1</v>
      </c>
    </row>
  </sheetData>
  <mergeCells count="243">
    <mergeCell ref="FJ1:GC1"/>
    <mergeCell ref="A2:I2"/>
    <mergeCell ref="J2:X2"/>
    <mergeCell ref="Y2:AR2"/>
    <mergeCell ref="AS2:BM2"/>
    <mergeCell ref="BN2:BZ2"/>
    <mergeCell ref="CA2:CS2"/>
    <mergeCell ref="FY2:GC2"/>
    <mergeCell ref="FO3:GB3"/>
    <mergeCell ref="HE3:HG3"/>
    <mergeCell ref="B4:C4"/>
    <mergeCell ref="D4:I4"/>
    <mergeCell ref="K4:X4"/>
    <mergeCell ref="Y4:AR4"/>
    <mergeCell ref="AT4:BM4"/>
    <mergeCell ref="BO4:BR4"/>
    <mergeCell ref="BT4:BW4"/>
    <mergeCell ref="CB4:CQ4"/>
    <mergeCell ref="CR4:CS4"/>
    <mergeCell ref="CY4:CZ4"/>
    <mergeCell ref="DB4:DE4"/>
    <mergeCell ref="DF4:DI4"/>
    <mergeCell ref="DJ4:DM4"/>
    <mergeCell ref="DN4:DQ4"/>
    <mergeCell ref="DR4:DU4"/>
    <mergeCell ref="DW4:DZ4"/>
    <mergeCell ref="EA4:EB4"/>
    <mergeCell ref="EC4:EF4"/>
    <mergeCell ref="EG4:EJ4"/>
    <mergeCell ref="EK4:EN4"/>
    <mergeCell ref="EP4:ES4"/>
    <mergeCell ref="ET4:EW4"/>
    <mergeCell ref="EX4:FA4"/>
    <mergeCell ref="FB4:FE4"/>
    <mergeCell ref="FF4:FI4"/>
    <mergeCell ref="FO4:GB4"/>
    <mergeCell ref="GP4:GQ4"/>
    <mergeCell ref="GR4:GS4"/>
    <mergeCell ref="GT4:GU4"/>
    <mergeCell ref="GV4:GW4"/>
    <mergeCell ref="GX4:GY4"/>
    <mergeCell ref="GZ4:HA4"/>
    <mergeCell ref="D5:E5"/>
    <mergeCell ref="F5:I5"/>
    <mergeCell ref="K5:L5"/>
    <mergeCell ref="M5:N5"/>
    <mergeCell ref="O5:P5"/>
    <mergeCell ref="Q5:X5"/>
    <mergeCell ref="Y5:AN5"/>
    <mergeCell ref="AO5:AR5"/>
    <mergeCell ref="AT5:AU5"/>
    <mergeCell ref="AV5:AW5"/>
    <mergeCell ref="AX5:AY5"/>
    <mergeCell ref="AZ5:BG5"/>
    <mergeCell ref="BH5:BK5"/>
    <mergeCell ref="BL5:BM5"/>
    <mergeCell ref="DD5:DE5"/>
    <mergeCell ref="DH5:DI5"/>
    <mergeCell ref="DL5:DM5"/>
    <mergeCell ref="DP5:DQ5"/>
    <mergeCell ref="DT5:DU5"/>
    <mergeCell ref="DY5:DZ5"/>
    <mergeCell ref="EE5:EF5"/>
    <mergeCell ref="EI5:EJ5"/>
    <mergeCell ref="EM5:EN5"/>
    <mergeCell ref="ER5:ES5"/>
    <mergeCell ref="EV5:EW5"/>
    <mergeCell ref="EZ5:FA5"/>
    <mergeCell ref="FD5:FE5"/>
    <mergeCell ref="FH5:FI5"/>
    <mergeCell ref="FO5:FP5"/>
    <mergeCell ref="FQ5:FR5"/>
    <mergeCell ref="FS5:FT5"/>
    <mergeCell ref="FU5:FV5"/>
    <mergeCell ref="FW5:FX5"/>
    <mergeCell ref="FY5:FZ5"/>
    <mergeCell ref="GA5:GB5"/>
    <mergeCell ref="Q6:X6"/>
    <mergeCell ref="Y6:AN6"/>
    <mergeCell ref="AZ6:BG6"/>
    <mergeCell ref="BH6:BK6"/>
    <mergeCell ref="Q7:T7"/>
    <mergeCell ref="U7:X7"/>
    <mergeCell ref="Y7:AB7"/>
    <mergeCell ref="AC7:AF7"/>
    <mergeCell ref="AG7:AJ7"/>
    <mergeCell ref="AK7:AN7"/>
    <mergeCell ref="BB7:BC7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BB8:BC8"/>
    <mergeCell ref="ER19:ES19"/>
    <mergeCell ref="FJ19:GC19"/>
    <mergeCell ref="A4:A9"/>
    <mergeCell ref="B5:B8"/>
    <mergeCell ref="C5:C8"/>
    <mergeCell ref="D6:D9"/>
    <mergeCell ref="E6:E9"/>
    <mergeCell ref="F6:F9"/>
    <mergeCell ref="G6:G9"/>
    <mergeCell ref="H8:H9"/>
    <mergeCell ref="I8:I9"/>
    <mergeCell ref="J4:J9"/>
    <mergeCell ref="K6:K9"/>
    <mergeCell ref="L6:L9"/>
    <mergeCell ref="M6:M9"/>
    <mergeCell ref="N6:N9"/>
    <mergeCell ref="O6:O9"/>
    <mergeCell ref="P6:P9"/>
    <mergeCell ref="AS4:AS9"/>
    <mergeCell ref="AT6:AT9"/>
    <mergeCell ref="AU6:AU9"/>
    <mergeCell ref="AV6:AV9"/>
    <mergeCell ref="AW6:AW9"/>
    <mergeCell ref="AX6:AX9"/>
    <mergeCell ref="AY6:AY9"/>
    <mergeCell ref="BN4:BN9"/>
    <mergeCell ref="BO5:BO9"/>
    <mergeCell ref="BP5:BP9"/>
    <mergeCell ref="BQ5:BQ9"/>
    <mergeCell ref="BR5:BR9"/>
    <mergeCell ref="BS4:BS9"/>
    <mergeCell ref="BX4:BX9"/>
    <mergeCell ref="BY7:BY9"/>
    <mergeCell ref="BZ7:BZ9"/>
    <mergeCell ref="CA4:CA9"/>
    <mergeCell ref="CB5:CB9"/>
    <mergeCell ref="CC7:CC9"/>
    <mergeCell ref="CD7:CD9"/>
    <mergeCell ref="CE7:CE9"/>
    <mergeCell ref="CF7:CF9"/>
    <mergeCell ref="CG5:CG9"/>
    <mergeCell ref="CH7:CH9"/>
    <mergeCell ref="CI7:CI9"/>
    <mergeCell ref="CJ7:CJ9"/>
    <mergeCell ref="CK7:CK9"/>
    <mergeCell ref="CL7:CL9"/>
    <mergeCell ref="CM7:CM9"/>
    <mergeCell ref="CN7:CN9"/>
    <mergeCell ref="CO7:CO8"/>
    <mergeCell ref="CP7:CP8"/>
    <mergeCell ref="CQ7:CQ8"/>
    <mergeCell ref="CR5:CR9"/>
    <mergeCell ref="CS5:CS9"/>
    <mergeCell ref="CV4:CV6"/>
    <mergeCell ref="CW4:CW6"/>
    <mergeCell ref="CX4:CX6"/>
    <mergeCell ref="CY5:CY6"/>
    <mergeCell ref="CZ5:CZ6"/>
    <mergeCell ref="DA4:DA6"/>
    <mergeCell ref="DB5:DB6"/>
    <mergeCell ref="DC5:DC6"/>
    <mergeCell ref="DF5:DF6"/>
    <mergeCell ref="DG5:DG6"/>
    <mergeCell ref="DJ5:DJ6"/>
    <mergeCell ref="DK5:DK6"/>
    <mergeCell ref="DN5:DN6"/>
    <mergeCell ref="DO5:DO6"/>
    <mergeCell ref="DR5:DR6"/>
    <mergeCell ref="DS5:DS6"/>
    <mergeCell ref="DV4:DV6"/>
    <mergeCell ref="DW5:DW6"/>
    <mergeCell ref="DX5:DX6"/>
    <mergeCell ref="EA5:EA6"/>
    <mergeCell ref="EB5:EB6"/>
    <mergeCell ref="EC5:EC6"/>
    <mergeCell ref="ED5:ED6"/>
    <mergeCell ref="EG5:EG6"/>
    <mergeCell ref="EH5:EH6"/>
    <mergeCell ref="EK5:EK6"/>
    <mergeCell ref="EL5:EL6"/>
    <mergeCell ref="EO4:EO6"/>
    <mergeCell ref="EP5:EP6"/>
    <mergeCell ref="EQ5:EQ6"/>
    <mergeCell ref="ET5:ET6"/>
    <mergeCell ref="EU5:EU6"/>
    <mergeCell ref="EX5:EX6"/>
    <mergeCell ref="EY5:EY6"/>
    <mergeCell ref="FB5:FB6"/>
    <mergeCell ref="FC5:FC6"/>
    <mergeCell ref="FF5:FF6"/>
    <mergeCell ref="FG5:FG6"/>
    <mergeCell ref="FJ3:FJ6"/>
    <mergeCell ref="GC3:GC6"/>
    <mergeCell ref="GE4:GE6"/>
    <mergeCell ref="GN4:GN6"/>
    <mergeCell ref="GO4:GO6"/>
    <mergeCell ref="GP5:GP6"/>
    <mergeCell ref="GQ5:GQ6"/>
    <mergeCell ref="GR5:GR6"/>
    <mergeCell ref="GS5:GS6"/>
    <mergeCell ref="GT5:GT6"/>
    <mergeCell ref="GU5:GU6"/>
    <mergeCell ref="GV5:GV6"/>
    <mergeCell ref="GW5:GW6"/>
    <mergeCell ref="GX5:GX6"/>
    <mergeCell ref="GY5:GY6"/>
    <mergeCell ref="GZ5:GZ6"/>
    <mergeCell ref="HA5:HA6"/>
    <mergeCell ref="HB4:HB6"/>
    <mergeCell ref="HC4:HC6"/>
    <mergeCell ref="FK3:FL5"/>
    <mergeCell ref="FM3:FN5"/>
    <mergeCell ref="GF4:GG5"/>
    <mergeCell ref="GH4:GI5"/>
    <mergeCell ref="GJ4:GK5"/>
    <mergeCell ref="GL4:GM5"/>
    <mergeCell ref="BY4:BZ6"/>
    <mergeCell ref="BT5:BU8"/>
    <mergeCell ref="BV5:BW8"/>
    <mergeCell ref="CC5:CD6"/>
    <mergeCell ref="CE5:CF6"/>
    <mergeCell ref="CH5:CI6"/>
    <mergeCell ref="CJ5:CK6"/>
    <mergeCell ref="CL5:CM6"/>
    <mergeCell ref="CN5:CQ6"/>
    <mergeCell ref="H6:I7"/>
    <mergeCell ref="AO6:AR7"/>
    <mergeCell ref="BL6:BM8"/>
    <mergeCell ref="AZ7:BA8"/>
    <mergeCell ref="BD7:BE8"/>
    <mergeCell ref="BF7:BG8"/>
    <mergeCell ref="BH7:BI8"/>
    <mergeCell ref="BJ7:BK8"/>
    <mergeCell ref="CV1:CZ3"/>
    <mergeCell ref="DA1:DU3"/>
    <mergeCell ref="GE1:GN3"/>
    <mergeCell ref="EO1:FI3"/>
    <mergeCell ref="DV1:EN3"/>
    <mergeCell ref="HD1:HH2"/>
    <mergeCell ref="HD18:HH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zoomScale="70" zoomScaleNormal="70" workbookViewId="0">
      <selection activeCell="H25" sqref="H25"/>
    </sheetView>
  </sheetViews>
  <sheetFormatPr defaultColWidth="9" defaultRowHeight="14.25"/>
  <cols>
    <col min="1" max="1" width="11.5" style="2" customWidth="1"/>
    <col min="2" max="2" width="11.75" customWidth="1"/>
    <col min="3" max="3" width="12.875" customWidth="1"/>
    <col min="4" max="4" width="12.5" customWidth="1"/>
    <col min="5" max="5" width="11.5" customWidth="1"/>
    <col min="6" max="6" width="9.75" customWidth="1"/>
    <col min="7" max="7" width="15.5" customWidth="1"/>
    <col min="8" max="8" width="12.25" customWidth="1"/>
    <col min="9" max="9" width="11.375" customWidth="1"/>
    <col min="10" max="10" width="17.5" customWidth="1"/>
    <col min="11" max="11" width="10.875" style="2" customWidth="1"/>
    <col min="12" max="12" width="15.25" customWidth="1"/>
    <col min="13" max="13" width="20" customWidth="1"/>
    <col min="14" max="14" width="18.75" customWidth="1"/>
    <col min="15" max="15" width="19.125" customWidth="1"/>
    <col min="16" max="16" width="14.75" customWidth="1"/>
    <col min="17" max="17" width="14.625" customWidth="1"/>
  </cols>
  <sheetData>
    <row r="1" spans="1:1">
      <c r="A1" s="2" t="s">
        <v>166</v>
      </c>
    </row>
    <row r="2" s="1" customFormat="1" ht="22" customHeight="1" spans="1:17">
      <c r="A2" s="4" t="s">
        <v>167</v>
      </c>
      <c r="B2" s="4"/>
      <c r="C2" s="4"/>
      <c r="D2" s="4"/>
      <c r="E2" s="4"/>
      <c r="F2" s="4"/>
      <c r="G2" s="4"/>
      <c r="H2" s="4"/>
      <c r="I2" s="4"/>
      <c r="J2" s="4"/>
      <c r="K2" s="4" t="s">
        <v>168</v>
      </c>
      <c r="L2" s="4"/>
      <c r="M2" s="4"/>
      <c r="N2" s="4"/>
      <c r="O2" s="4"/>
      <c r="P2" s="4"/>
      <c r="Q2" s="4"/>
    </row>
    <row r="3" ht="15" spans="1:17">
      <c r="A3" s="5"/>
      <c r="B3" s="6"/>
      <c r="C3" s="6"/>
      <c r="D3" s="6"/>
      <c r="E3" s="6"/>
      <c r="F3" s="6"/>
      <c r="G3" s="6"/>
      <c r="I3" s="6"/>
      <c r="J3" s="16" t="s">
        <v>169</v>
      </c>
      <c r="K3" s="17"/>
      <c r="L3" s="18"/>
      <c r="M3" s="18"/>
      <c r="N3" s="18"/>
      <c r="O3" s="18"/>
      <c r="P3" s="18"/>
      <c r="Q3" s="18"/>
    </row>
    <row r="4" s="2" customFormat="1" spans="1:17">
      <c r="A4" s="7" t="s">
        <v>26</v>
      </c>
      <c r="B4" s="8" t="s">
        <v>170</v>
      </c>
      <c r="C4" s="8" t="s">
        <v>171</v>
      </c>
      <c r="D4" s="8" t="s">
        <v>172</v>
      </c>
      <c r="E4" s="8" t="s">
        <v>173</v>
      </c>
      <c r="F4" s="8" t="s">
        <v>174</v>
      </c>
      <c r="G4" s="8" t="s">
        <v>175</v>
      </c>
      <c r="H4" s="8" t="s">
        <v>176</v>
      </c>
      <c r="I4" s="8" t="s">
        <v>177</v>
      </c>
      <c r="J4" s="8" t="s">
        <v>178</v>
      </c>
      <c r="K4" s="19" t="s">
        <v>26</v>
      </c>
      <c r="L4" s="8" t="s">
        <v>179</v>
      </c>
      <c r="M4" s="8" t="s">
        <v>180</v>
      </c>
      <c r="N4" s="8" t="s">
        <v>181</v>
      </c>
      <c r="O4" s="8" t="s">
        <v>182</v>
      </c>
      <c r="P4" s="8" t="s">
        <v>183</v>
      </c>
      <c r="Q4" s="8" t="s">
        <v>184</v>
      </c>
    </row>
    <row r="5" s="2" customFormat="1" spans="1:17">
      <c r="A5" s="9"/>
      <c r="B5" s="10"/>
      <c r="C5" s="10"/>
      <c r="D5" s="10"/>
      <c r="E5" s="10"/>
      <c r="F5" s="10"/>
      <c r="G5" s="10"/>
      <c r="H5" s="10"/>
      <c r="I5" s="10"/>
      <c r="J5" s="10"/>
      <c r="K5" s="20"/>
      <c r="L5" s="10"/>
      <c r="M5" s="10"/>
      <c r="N5" s="10"/>
      <c r="O5" s="10"/>
      <c r="P5" s="10"/>
      <c r="Q5" s="10"/>
    </row>
    <row r="6" s="2" customFormat="1" spans="1:17">
      <c r="A6" s="9"/>
      <c r="B6" s="11"/>
      <c r="C6" s="11"/>
      <c r="D6" s="11"/>
      <c r="E6" s="11"/>
      <c r="F6" s="11"/>
      <c r="G6" s="11"/>
      <c r="H6" s="11"/>
      <c r="I6" s="11"/>
      <c r="J6" s="11"/>
      <c r="K6" s="20"/>
      <c r="L6" s="11"/>
      <c r="M6" s="11"/>
      <c r="N6" s="11"/>
      <c r="O6" s="11"/>
      <c r="P6" s="11"/>
      <c r="Q6" s="11"/>
    </row>
    <row r="7" s="3" customFormat="1" ht="20" customHeight="1" spans="1:17">
      <c r="A7" s="12" t="s">
        <v>134</v>
      </c>
      <c r="B7" s="13">
        <v>3</v>
      </c>
      <c r="C7" s="13">
        <v>0.6</v>
      </c>
      <c r="D7" s="13">
        <v>30</v>
      </c>
      <c r="E7" s="13">
        <v>55</v>
      </c>
      <c r="F7" s="13">
        <v>90</v>
      </c>
      <c r="G7" s="13">
        <v>24</v>
      </c>
      <c r="H7" s="13">
        <v>25</v>
      </c>
      <c r="I7" s="13">
        <v>3.2</v>
      </c>
      <c r="J7" s="13">
        <v>15</v>
      </c>
      <c r="K7" s="12" t="s">
        <v>134</v>
      </c>
      <c r="L7" s="13">
        <v>57.7</v>
      </c>
      <c r="M7" s="13">
        <v>1</v>
      </c>
      <c r="N7" s="13">
        <v>6</v>
      </c>
      <c r="O7" s="13">
        <v>20</v>
      </c>
      <c r="P7" s="13">
        <v>4</v>
      </c>
      <c r="Q7" s="13">
        <v>600</v>
      </c>
    </row>
    <row r="8" ht="20" customHeight="1" spans="1:17">
      <c r="A8" s="12" t="s">
        <v>135</v>
      </c>
      <c r="B8" s="14">
        <v>0.25</v>
      </c>
      <c r="C8" s="14">
        <v>0.02</v>
      </c>
      <c r="D8" s="14">
        <v>0.35</v>
      </c>
      <c r="E8" s="14">
        <v>2.8</v>
      </c>
      <c r="F8" s="15">
        <v>5</v>
      </c>
      <c r="G8" s="14">
        <v>1.1</v>
      </c>
      <c r="H8" s="14">
        <v>0.6</v>
      </c>
      <c r="I8" s="14">
        <v>0.1</v>
      </c>
      <c r="J8" s="14">
        <v>1</v>
      </c>
      <c r="K8" s="12" t="s">
        <v>135</v>
      </c>
      <c r="L8" s="14">
        <v>0.55</v>
      </c>
      <c r="M8" s="14"/>
      <c r="N8" s="14"/>
      <c r="O8" s="14">
        <v>1</v>
      </c>
      <c r="P8" s="14"/>
      <c r="Q8" s="14"/>
    </row>
    <row r="9" ht="20" customHeight="1" spans="1:17">
      <c r="A9" s="12" t="s">
        <v>141</v>
      </c>
      <c r="B9" s="14">
        <v>2</v>
      </c>
      <c r="C9" s="14">
        <v>0.09</v>
      </c>
      <c r="D9" s="14">
        <v>6</v>
      </c>
      <c r="E9" s="14">
        <v>12</v>
      </c>
      <c r="F9" s="15">
        <v>26</v>
      </c>
      <c r="G9" s="14">
        <v>6.1</v>
      </c>
      <c r="H9" s="14">
        <v>4.5</v>
      </c>
      <c r="I9" s="14">
        <v>0.2</v>
      </c>
      <c r="J9" s="14">
        <v>2</v>
      </c>
      <c r="K9" s="12" t="s">
        <v>141</v>
      </c>
      <c r="L9" s="14">
        <v>10.12</v>
      </c>
      <c r="M9" s="14"/>
      <c r="N9" s="14">
        <v>1</v>
      </c>
      <c r="O9" s="14">
        <v>3</v>
      </c>
      <c r="P9" s="14"/>
      <c r="Q9" s="14"/>
    </row>
    <row r="10" ht="20" customHeight="1" spans="1:17">
      <c r="A10" s="12" t="s">
        <v>146</v>
      </c>
      <c r="B10" s="14">
        <v>0.05</v>
      </c>
      <c r="C10" s="14">
        <v>0.09</v>
      </c>
      <c r="D10" s="14">
        <v>4.2</v>
      </c>
      <c r="E10" s="14">
        <v>5.5</v>
      </c>
      <c r="F10" s="15">
        <v>8</v>
      </c>
      <c r="G10" s="14">
        <v>2.5</v>
      </c>
      <c r="H10" s="14">
        <v>3.3</v>
      </c>
      <c r="I10" s="14">
        <v>1.8</v>
      </c>
      <c r="J10" s="14">
        <v>2</v>
      </c>
      <c r="K10" s="12" t="s">
        <v>146</v>
      </c>
      <c r="L10" s="14">
        <v>7.44</v>
      </c>
      <c r="M10" s="14"/>
      <c r="N10" s="14"/>
      <c r="O10" s="14">
        <v>2</v>
      </c>
      <c r="P10" s="14"/>
      <c r="Q10" s="14"/>
    </row>
    <row r="11" ht="20" customHeight="1" spans="1:17">
      <c r="A11" s="12" t="s">
        <v>148</v>
      </c>
      <c r="B11" s="14">
        <v>0.1</v>
      </c>
      <c r="C11" s="14">
        <v>0.06</v>
      </c>
      <c r="D11" s="14">
        <v>5.4</v>
      </c>
      <c r="E11" s="14">
        <v>8.8</v>
      </c>
      <c r="F11" s="15">
        <v>12</v>
      </c>
      <c r="G11" s="14">
        <v>3.6</v>
      </c>
      <c r="H11" s="14">
        <v>5</v>
      </c>
      <c r="I11" s="14">
        <v>0.2</v>
      </c>
      <c r="J11" s="14">
        <v>2</v>
      </c>
      <c r="K11" s="12" t="s">
        <v>148</v>
      </c>
      <c r="L11" s="14">
        <v>11.75</v>
      </c>
      <c r="M11" s="14">
        <v>1</v>
      </c>
      <c r="N11" s="14">
        <v>1</v>
      </c>
      <c r="O11" s="14">
        <v>3</v>
      </c>
      <c r="P11" s="14">
        <v>1</v>
      </c>
      <c r="Q11" s="14"/>
    </row>
    <row r="12" ht="20" customHeight="1" spans="1:17">
      <c r="A12" s="12" t="s">
        <v>150</v>
      </c>
      <c r="B12" s="14">
        <v>0.1</v>
      </c>
      <c r="C12" s="14">
        <v>0.02</v>
      </c>
      <c r="D12" s="14">
        <v>2.4</v>
      </c>
      <c r="E12" s="14">
        <v>3.3</v>
      </c>
      <c r="F12" s="15">
        <v>5</v>
      </c>
      <c r="G12" s="14">
        <v>1.4</v>
      </c>
      <c r="H12" s="14">
        <v>2</v>
      </c>
      <c r="I12" s="14">
        <v>0.1</v>
      </c>
      <c r="J12" s="14">
        <v>1</v>
      </c>
      <c r="K12" s="12" t="s">
        <v>150</v>
      </c>
      <c r="L12" s="14">
        <v>4.53</v>
      </c>
      <c r="M12" s="14"/>
      <c r="N12" s="14">
        <v>1</v>
      </c>
      <c r="O12" s="14">
        <v>2</v>
      </c>
      <c r="P12" s="14">
        <v>1</v>
      </c>
      <c r="Q12" s="14"/>
    </row>
    <row r="13" ht="20" customHeight="1" spans="1:17">
      <c r="A13" s="12" t="s">
        <v>152</v>
      </c>
      <c r="B13" s="14">
        <v>0.05</v>
      </c>
      <c r="C13" s="14">
        <v>0.08</v>
      </c>
      <c r="D13" s="14">
        <v>0.5</v>
      </c>
      <c r="E13" s="14">
        <v>2.2</v>
      </c>
      <c r="F13" s="15">
        <v>4</v>
      </c>
      <c r="G13" s="14">
        <v>1</v>
      </c>
      <c r="H13" s="14">
        <v>0.5</v>
      </c>
      <c r="I13" s="14">
        <v>0.1</v>
      </c>
      <c r="J13" s="14">
        <v>1</v>
      </c>
      <c r="K13" s="12" t="s">
        <v>152</v>
      </c>
      <c r="L13" s="14">
        <v>1.07</v>
      </c>
      <c r="M13" s="14"/>
      <c r="N13" s="14"/>
      <c r="O13" s="14">
        <v>1</v>
      </c>
      <c r="P13" s="14"/>
      <c r="Q13" s="14"/>
    </row>
    <row r="14" ht="20" customHeight="1" spans="1:17">
      <c r="A14" s="12" t="s">
        <v>154</v>
      </c>
      <c r="B14" s="14">
        <v>0.1</v>
      </c>
      <c r="C14" s="14">
        <v>0.03</v>
      </c>
      <c r="D14" s="14">
        <v>1.2</v>
      </c>
      <c r="E14" s="14">
        <v>3.3</v>
      </c>
      <c r="F14" s="15">
        <v>5</v>
      </c>
      <c r="G14" s="14">
        <v>1.5</v>
      </c>
      <c r="H14" s="14">
        <v>1.4</v>
      </c>
      <c r="I14" s="14">
        <v>0.2</v>
      </c>
      <c r="J14" s="14">
        <v>1</v>
      </c>
      <c r="K14" s="12" t="s">
        <v>154</v>
      </c>
      <c r="L14" s="14">
        <v>3.36</v>
      </c>
      <c r="M14" s="14"/>
      <c r="N14" s="14"/>
      <c r="O14" s="14">
        <v>2</v>
      </c>
      <c r="P14" s="14"/>
      <c r="Q14" s="14"/>
    </row>
    <row r="15" ht="20" customHeight="1" spans="1:17">
      <c r="A15" s="12" t="s">
        <v>156</v>
      </c>
      <c r="B15" s="14">
        <v>0.05</v>
      </c>
      <c r="C15" s="14">
        <v>0.08</v>
      </c>
      <c r="D15" s="14">
        <v>0.35</v>
      </c>
      <c r="E15" s="14">
        <v>2.8</v>
      </c>
      <c r="F15" s="15">
        <v>2</v>
      </c>
      <c r="G15" s="14">
        <v>0.6</v>
      </c>
      <c r="H15" s="14">
        <v>0.4</v>
      </c>
      <c r="I15" s="14">
        <v>0.1</v>
      </c>
      <c r="J15" s="14">
        <v>1</v>
      </c>
      <c r="K15" s="12" t="s">
        <v>156</v>
      </c>
      <c r="L15" s="14">
        <v>0.26</v>
      </c>
      <c r="M15" s="14"/>
      <c r="N15" s="14"/>
      <c r="O15" s="14">
        <v>1</v>
      </c>
      <c r="P15" s="14"/>
      <c r="Q15" s="14"/>
    </row>
    <row r="16" ht="20" customHeight="1" spans="1:17">
      <c r="A16" s="12" t="s">
        <v>158</v>
      </c>
      <c r="B16" s="14">
        <v>0.2</v>
      </c>
      <c r="C16" s="14">
        <v>0.08</v>
      </c>
      <c r="D16" s="14">
        <v>3.6</v>
      </c>
      <c r="E16" s="14">
        <v>5.5</v>
      </c>
      <c r="F16" s="15">
        <v>10</v>
      </c>
      <c r="G16" s="14">
        <v>2.8</v>
      </c>
      <c r="H16" s="14">
        <v>2.6</v>
      </c>
      <c r="I16" s="14">
        <v>0.1</v>
      </c>
      <c r="J16" s="14">
        <v>1</v>
      </c>
      <c r="K16" s="12" t="s">
        <v>158</v>
      </c>
      <c r="L16" s="14">
        <v>6.98</v>
      </c>
      <c r="M16" s="14"/>
      <c r="N16" s="14">
        <v>1</v>
      </c>
      <c r="O16" s="14">
        <v>2</v>
      </c>
      <c r="P16" s="14">
        <v>1</v>
      </c>
      <c r="Q16" s="14"/>
    </row>
    <row r="17" ht="20" customHeight="1" spans="1:17">
      <c r="A17" s="12" t="s">
        <v>160</v>
      </c>
      <c r="B17" s="14">
        <v>0.05</v>
      </c>
      <c r="C17" s="14">
        <v>0.02</v>
      </c>
      <c r="D17" s="14">
        <v>3</v>
      </c>
      <c r="E17" s="14">
        <v>3.3</v>
      </c>
      <c r="F17" s="15">
        <v>5</v>
      </c>
      <c r="G17" s="14">
        <v>1.4</v>
      </c>
      <c r="H17" s="14">
        <v>2.1</v>
      </c>
      <c r="I17" s="14">
        <v>0.2</v>
      </c>
      <c r="J17" s="14">
        <v>1</v>
      </c>
      <c r="K17" s="12" t="s">
        <v>160</v>
      </c>
      <c r="L17" s="14">
        <v>5.52</v>
      </c>
      <c r="M17" s="14"/>
      <c r="N17" s="14">
        <v>1</v>
      </c>
      <c r="O17" s="14">
        <v>1</v>
      </c>
      <c r="P17" s="14"/>
      <c r="Q17" s="14"/>
    </row>
    <row r="18" ht="20" customHeight="1" spans="1:17">
      <c r="A18" s="12" t="s">
        <v>162</v>
      </c>
      <c r="B18" s="14">
        <v>0.05</v>
      </c>
      <c r="C18" s="14">
        <v>0.03</v>
      </c>
      <c r="D18" s="14">
        <v>3</v>
      </c>
      <c r="E18" s="14">
        <v>5.5</v>
      </c>
      <c r="F18" s="15">
        <v>8</v>
      </c>
      <c r="G18" s="14">
        <v>2</v>
      </c>
      <c r="H18" s="14">
        <v>2.6</v>
      </c>
      <c r="I18" s="14">
        <v>0.1</v>
      </c>
      <c r="J18" s="14">
        <v>2</v>
      </c>
      <c r="K18" s="12" t="s">
        <v>162</v>
      </c>
      <c r="L18" s="14">
        <v>6.12</v>
      </c>
      <c r="M18" s="14"/>
      <c r="N18" s="14">
        <v>1</v>
      </c>
      <c r="O18" s="14">
        <v>2</v>
      </c>
      <c r="P18" s="14">
        <v>1</v>
      </c>
      <c r="Q18" s="14"/>
    </row>
  </sheetData>
  <mergeCells count="19">
    <mergeCell ref="A2:J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K2:Q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生产计划表（新）</vt:lpstr>
      <vt:lpstr>科技措施计划表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杨福周</cp:lastModifiedBy>
  <dcterms:created xsi:type="dcterms:W3CDTF">2023-03-15T07:57:00Z</dcterms:created>
  <dcterms:modified xsi:type="dcterms:W3CDTF">2023-05-06T02:55:13Z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